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C:\Users\応燕マサラ\Desktop\"/>
    </mc:Choice>
  </mc:AlternateContent>
  <xr:revisionPtr revIDLastSave="0" documentId="8_{4CCB9978-13E2-42D2-AA3B-29B6486ECE10}" xr6:coauthVersionLast="47" xr6:coauthVersionMax="47" xr10:uidLastSave="{00000000-0000-0000-0000-000000000000}"/>
  <bookViews>
    <workbookView xWindow="28680" yWindow="-120" windowWidth="29040" windowHeight="16440" firstSheet="3" activeTab="3" xr2:uid="{00000000-000D-0000-FFFF-FFFF00000000}"/>
  </bookViews>
  <sheets>
    <sheet name="総合評価点数配分" sheetId="16" state="hidden" r:id="rId1"/>
    <sheet name="Sheet1" sheetId="21" state="hidden" r:id="rId2"/>
    <sheet name="入力表" sheetId="4" state="hidden" r:id="rId3"/>
    <sheet name="掲示用" sheetId="26" r:id="rId4"/>
    <sheet name="掲示用-サンプル" sheetId="27" r:id="rId5"/>
    <sheet name="参考データ" sheetId="10" r:id="rId6"/>
    <sheet name="入力_総合評価" sheetId="9" state="hidden" r:id="rId7"/>
    <sheet name="評価基準 (2)" sheetId="15" state="hidden" r:id="rId8"/>
    <sheet name="入力_成分表" sheetId="3" state="hidden" r:id="rId9"/>
  </sheets>
  <externalReferences>
    <externalReference r:id="rId10"/>
    <externalReference r:id="rId11"/>
  </externalReferences>
  <definedNames>
    <definedName name="_xlnm.Print_Area" localSheetId="3">掲示用!$A$1:$N$44</definedName>
    <definedName name="_xlnm.Print_Area" localSheetId="5">参考データ!$A$1:$I$45</definedName>
    <definedName name="_xlnm.Print_Area" localSheetId="8">入力:'[1]#REF'!$B$2:$H$9</definedName>
    <definedName name="_xlnm.Print_Area" localSheetId="6">入力:'[2]#REF'!$B$2:$G$10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5" i="26" l="1"/>
  <c r="R34" i="26"/>
  <c r="R33" i="26"/>
  <c r="S33" i="26" s="1"/>
  <c r="R32" i="26"/>
  <c r="R30" i="26"/>
  <c r="R40" i="26"/>
  <c r="K8" i="26"/>
  <c r="R41" i="26" s="1"/>
  <c r="I36" i="26" l="1"/>
  <c r="D36" i="26"/>
  <c r="I35" i="26"/>
  <c r="K30" i="26"/>
  <c r="L29" i="26"/>
  <c r="M29" i="26" s="1"/>
  <c r="N29" i="26" s="1"/>
  <c r="L28" i="26"/>
  <c r="M28" i="26" s="1"/>
  <c r="N28" i="26" s="1"/>
  <c r="D28" i="26"/>
  <c r="S40" i="26"/>
  <c r="S41" i="26" s="1"/>
  <c r="L27" i="26"/>
  <c r="M27" i="26" s="1"/>
  <c r="G27" i="26"/>
  <c r="E27" i="26"/>
  <c r="F27" i="26" s="1"/>
  <c r="L26" i="26"/>
  <c r="M26" i="26" s="1"/>
  <c r="G26" i="26"/>
  <c r="E26" i="26"/>
  <c r="F26" i="26" s="1"/>
  <c r="L25" i="26"/>
  <c r="M25" i="26" s="1"/>
  <c r="N25" i="26" s="1"/>
  <c r="E25" i="26"/>
  <c r="F25" i="26" s="1"/>
  <c r="L24" i="26"/>
  <c r="M24" i="26" s="1"/>
  <c r="N24" i="26" s="1"/>
  <c r="E24" i="26"/>
  <c r="F24" i="26" s="1"/>
  <c r="L23" i="26"/>
  <c r="M23" i="26" s="1"/>
  <c r="E23" i="26"/>
  <c r="F23" i="26" s="1"/>
  <c r="S35" i="26"/>
  <c r="L22" i="26"/>
  <c r="M22" i="26" s="1"/>
  <c r="N22" i="26" s="1"/>
  <c r="E22" i="26"/>
  <c r="F22" i="26" s="1"/>
  <c r="S34" i="26"/>
  <c r="L21" i="26"/>
  <c r="M21" i="26" s="1"/>
  <c r="E21" i="26"/>
  <c r="F21" i="26" s="1"/>
  <c r="L20" i="26"/>
  <c r="M20" i="26" s="1"/>
  <c r="E20" i="26"/>
  <c r="F20" i="26" s="1"/>
  <c r="S32" i="26"/>
  <c r="L19" i="26"/>
  <c r="M19" i="26" s="1"/>
  <c r="E19" i="26"/>
  <c r="F19" i="26" s="1"/>
  <c r="L18" i="26"/>
  <c r="M18" i="26" s="1"/>
  <c r="E18" i="26"/>
  <c r="F18" i="26" s="1"/>
  <c r="S30" i="26"/>
  <c r="L17" i="26"/>
  <c r="M17" i="26" s="1"/>
  <c r="N17" i="26" s="1"/>
  <c r="E17" i="26"/>
  <c r="F17" i="26" s="1"/>
  <c r="L16" i="26"/>
  <c r="M16" i="26" s="1"/>
  <c r="E16" i="26"/>
  <c r="F16" i="26" s="1"/>
  <c r="L15" i="26"/>
  <c r="M15" i="26" s="1"/>
  <c r="E15" i="26"/>
  <c r="F15" i="26" s="1"/>
  <c r="L14" i="26"/>
  <c r="M14" i="26" s="1"/>
  <c r="E14" i="26"/>
  <c r="L13" i="26"/>
  <c r="M13" i="26" s="1"/>
  <c r="E13" i="26"/>
  <c r="F13" i="26" s="1"/>
  <c r="R31" i="26" l="1"/>
  <c r="S31" i="26" s="1"/>
  <c r="E28" i="26"/>
  <c r="D29" i="26"/>
  <c r="L30" i="26"/>
  <c r="M30" i="26"/>
  <c r="N14" i="26" s="1"/>
  <c r="R27" i="26" s="1"/>
  <c r="F14" i="26"/>
  <c r="G19" i="27"/>
  <c r="G21" i="27"/>
  <c r="G25" i="27"/>
  <c r="G13" i="27"/>
  <c r="I35" i="27"/>
  <c r="S17" i="27" s="1"/>
  <c r="T17" i="27" s="1"/>
  <c r="D35" i="27"/>
  <c r="I34" i="27"/>
  <c r="K29" i="27"/>
  <c r="L28" i="27"/>
  <c r="M28" i="27" s="1"/>
  <c r="N28" i="27" s="1"/>
  <c r="L27" i="27"/>
  <c r="M27" i="27" s="1"/>
  <c r="N27" i="27" s="1"/>
  <c r="D27" i="27"/>
  <c r="T26" i="27"/>
  <c r="T27" i="27" s="1"/>
  <c r="S26" i="27"/>
  <c r="S27" i="27" s="1"/>
  <c r="L26" i="27"/>
  <c r="M26" i="27" s="1"/>
  <c r="E26" i="27"/>
  <c r="F26" i="27" s="1"/>
  <c r="L25" i="27"/>
  <c r="M25" i="27" s="1"/>
  <c r="E25" i="27"/>
  <c r="F25" i="27" s="1"/>
  <c r="L24" i="27"/>
  <c r="M24" i="27" s="1"/>
  <c r="N24" i="27" s="1"/>
  <c r="E24" i="27"/>
  <c r="F24" i="27" s="1"/>
  <c r="L23" i="27"/>
  <c r="M23" i="27" s="1"/>
  <c r="E23" i="27"/>
  <c r="F23" i="27" s="1"/>
  <c r="L22" i="27"/>
  <c r="M22" i="27" s="1"/>
  <c r="E22" i="27"/>
  <c r="F22" i="27" s="1"/>
  <c r="S21" i="27"/>
  <c r="T21" i="27" s="1"/>
  <c r="L21" i="27"/>
  <c r="M21" i="27" s="1"/>
  <c r="N21" i="27" s="1"/>
  <c r="E21" i="27"/>
  <c r="F21" i="27" s="1"/>
  <c r="S20" i="27"/>
  <c r="T20" i="27" s="1"/>
  <c r="L20" i="27"/>
  <c r="M20" i="27" s="1"/>
  <c r="E20" i="27"/>
  <c r="F20" i="27" s="1"/>
  <c r="T19" i="27"/>
  <c r="S19" i="27"/>
  <c r="L19" i="27"/>
  <c r="M19" i="27" s="1"/>
  <c r="E19" i="27"/>
  <c r="F19" i="27" s="1"/>
  <c r="T18" i="27"/>
  <c r="S18" i="27"/>
  <c r="L18" i="27"/>
  <c r="M18" i="27" s="1"/>
  <c r="E18" i="27"/>
  <c r="F18" i="27" s="1"/>
  <c r="L17" i="27"/>
  <c r="M17" i="27" s="1"/>
  <c r="E17" i="27"/>
  <c r="F17" i="27" s="1"/>
  <c r="S16" i="27"/>
  <c r="T16" i="27" s="1"/>
  <c r="L16" i="27"/>
  <c r="M16" i="27" s="1"/>
  <c r="N16" i="27" s="1"/>
  <c r="E16" i="27"/>
  <c r="F16" i="27" s="1"/>
  <c r="L15" i="27"/>
  <c r="M15" i="27" s="1"/>
  <c r="E15" i="27"/>
  <c r="F15" i="27" s="1"/>
  <c r="L14" i="27"/>
  <c r="M14" i="27" s="1"/>
  <c r="E14" i="27"/>
  <c r="F14" i="27" s="1"/>
  <c r="L13" i="27"/>
  <c r="M13" i="27" s="1"/>
  <c r="E13" i="27"/>
  <c r="F13" i="27" s="1"/>
  <c r="L12" i="27"/>
  <c r="M12" i="27" s="1"/>
  <c r="E12" i="27"/>
  <c r="D9" i="27"/>
  <c r="N18" i="26" l="1"/>
  <c r="N15" i="26"/>
  <c r="N20" i="26"/>
  <c r="N23" i="26"/>
  <c r="N19" i="26"/>
  <c r="F28" i="26"/>
  <c r="G22" i="26" s="1"/>
  <c r="N21" i="26"/>
  <c r="N26" i="26"/>
  <c r="R29" i="26" s="1"/>
  <c r="S29" i="26" s="1"/>
  <c r="N27" i="26"/>
  <c r="N13" i="26"/>
  <c r="N16" i="26"/>
  <c r="Q40" i="26"/>
  <c r="Q41" i="26" s="1"/>
  <c r="S27" i="26"/>
  <c r="G18" i="26"/>
  <c r="D29" i="27"/>
  <c r="R26" i="27" s="1"/>
  <c r="R27" i="27" s="1"/>
  <c r="E27" i="27"/>
  <c r="M29" i="27"/>
  <c r="N22" i="27" s="1"/>
  <c r="F12" i="27"/>
  <c r="L29" i="27"/>
  <c r="G25" i="26" l="1"/>
  <c r="G20" i="26"/>
  <c r="G14" i="26"/>
  <c r="G13" i="26"/>
  <c r="G23" i="26"/>
  <c r="G24" i="26"/>
  <c r="G19" i="26"/>
  <c r="G21" i="26"/>
  <c r="G15" i="26"/>
  <c r="G17" i="26"/>
  <c r="G16" i="26"/>
  <c r="R28" i="26"/>
  <c r="S28" i="26" s="1"/>
  <c r="N30" i="26"/>
  <c r="N19" i="27"/>
  <c r="N18" i="27"/>
  <c r="N26" i="27"/>
  <c r="N12" i="27"/>
  <c r="N20" i="27"/>
  <c r="S14" i="27" s="1"/>
  <c r="T14" i="27" s="1"/>
  <c r="T13" i="27"/>
  <c r="T15" i="27"/>
  <c r="N13" i="27"/>
  <c r="S13" i="27" s="1"/>
  <c r="N15" i="27"/>
  <c r="N23" i="27"/>
  <c r="F27" i="27"/>
  <c r="N14" i="27"/>
  <c r="N17" i="27"/>
  <c r="S15" i="27" s="1"/>
  <c r="N25" i="27"/>
  <c r="G28" i="26" l="1"/>
  <c r="R36" i="26"/>
  <c r="R37" i="26"/>
  <c r="G24" i="27"/>
  <c r="G16" i="27"/>
  <c r="G17" i="27"/>
  <c r="G23" i="27"/>
  <c r="G26" i="27"/>
  <c r="G20" i="27"/>
  <c r="G12" i="27"/>
  <c r="G14" i="27"/>
  <c r="G22" i="27"/>
  <c r="G15" i="27"/>
  <c r="G18" i="27"/>
  <c r="S23" i="27"/>
  <c r="N29" i="27"/>
  <c r="S22" i="27"/>
  <c r="S36" i="26" l="1"/>
  <c r="S37" i="26"/>
  <c r="G27" i="27"/>
  <c r="T23" i="27"/>
  <c r="T22" i="27"/>
  <c r="S6" i="16" l="1"/>
  <c r="S4" i="16"/>
  <c r="L13" i="16"/>
  <c r="M13" i="16" s="1"/>
  <c r="K16" i="16" s="1"/>
  <c r="S8" i="16"/>
  <c r="S7" i="16"/>
  <c r="S5" i="16"/>
  <c r="Q9" i="16" s="1"/>
  <c r="Q26" i="16"/>
  <c r="Z7" i="16" s="1"/>
  <c r="S26" i="16"/>
  <c r="Q10" i="9" s="1"/>
  <c r="AA7" i="16"/>
  <c r="R10" i="9" s="1"/>
  <c r="AA5" i="16"/>
  <c r="AA6" i="16"/>
  <c r="R8" i="9"/>
  <c r="R6" i="9"/>
  <c r="Q8" i="9"/>
  <c r="Q6" i="9"/>
  <c r="D37" i="15"/>
  <c r="AA4" i="16" l="1"/>
  <c r="Z4" i="16"/>
  <c r="S9" i="16"/>
  <c r="Q4" i="9" s="1"/>
  <c r="AA3" i="16"/>
  <c r="R2" i="9" s="1"/>
  <c r="M16" i="16"/>
  <c r="Q2" i="9" s="1"/>
  <c r="Z3" i="16"/>
  <c r="R12" i="9"/>
  <c r="R4" i="9" l="1"/>
  <c r="AA9" i="16"/>
  <c r="AA10" i="16" s="1"/>
  <c r="Q12" i="9" s="1"/>
</calcChain>
</file>

<file path=xl/sharedStrings.xml><?xml version="1.0" encoding="utf-8"?>
<sst xmlns="http://schemas.openxmlformats.org/spreadsheetml/2006/main" count="1130" uniqueCount="636">
  <si>
    <t>施設名</t>
  </si>
  <si>
    <t>マッサージチェア</t>
  </si>
  <si>
    <t>その他</t>
  </si>
  <si>
    <t>泉 質</t>
  </si>
  <si>
    <t>ミリグラム</t>
  </si>
  <si>
    <t>ミリバル</t>
  </si>
  <si>
    <t>ミリバル％</t>
  </si>
  <si>
    <t>リチウムイオン</t>
  </si>
  <si>
    <t>ふっ化物イオン</t>
  </si>
  <si>
    <t>℃</t>
  </si>
  <si>
    <t>ナトリウムイオン</t>
  </si>
  <si>
    <t>塩化物イオン</t>
  </si>
  <si>
    <t>カリウムイオン</t>
  </si>
  <si>
    <t>臭化物イオン</t>
  </si>
  <si>
    <t>アンモニウムイオン</t>
  </si>
  <si>
    <t>マグネシウムイオン</t>
  </si>
  <si>
    <t>水酸化物イオン</t>
  </si>
  <si>
    <t>カルシウムイオン</t>
  </si>
  <si>
    <t>硫化水素イオン</t>
  </si>
  <si>
    <t>ストロンチウムイオン</t>
  </si>
  <si>
    <t>アルミニウムイオン</t>
  </si>
  <si>
    <t>チオ硫酸イオン</t>
  </si>
  <si>
    <t>バリウムイオン</t>
  </si>
  <si>
    <t>硫酸水素イオン</t>
  </si>
  <si>
    <t>マンガンイオン</t>
  </si>
  <si>
    <t>硫酸イオン</t>
  </si>
  <si>
    <t>硝酸イオン</t>
  </si>
  <si>
    <t>銅イオン</t>
  </si>
  <si>
    <t>炭酸水素イオン</t>
  </si>
  <si>
    <t>亜鉛イオン</t>
  </si>
  <si>
    <t>炭酸イオン</t>
  </si>
  <si>
    <t>なし</t>
  </si>
  <si>
    <t>陽イオン合計</t>
  </si>
  <si>
    <t>陰イオン合計</t>
  </si>
  <si>
    <t>加 水</t>
  </si>
  <si>
    <t>非解離成分</t>
  </si>
  <si>
    <t>溶存ガス成分</t>
  </si>
  <si>
    <t>加 温</t>
  </si>
  <si>
    <t>メタケイ酸</t>
  </si>
  <si>
    <t>メタホウ酸</t>
  </si>
  <si>
    <t>消 毒</t>
  </si>
  <si>
    <t>非解離成分合計</t>
  </si>
  <si>
    <t>溶存ガス成分合計</t>
  </si>
  <si>
    <t>源泉名</t>
  </si>
  <si>
    <t>源泉温度</t>
  </si>
  <si>
    <t>浴槽内温度</t>
  </si>
  <si>
    <t>湧出量</t>
  </si>
  <si>
    <t>L／分</t>
  </si>
  <si>
    <t>循 環</t>
  </si>
  <si>
    <r>
      <rPr>
        <b/>
        <sz val="20"/>
        <color theme="1"/>
        <rFont val="HG丸ｺﾞｼｯｸM-PRO"/>
        <family val="3"/>
        <charset val="128"/>
      </rPr>
      <t>pH値</t>
    </r>
    <r>
      <rPr>
        <b/>
        <sz val="12"/>
        <color theme="1"/>
        <rFont val="HG丸ｺﾞｼｯｸM-PRO"/>
        <family val="3"/>
        <charset val="128"/>
      </rPr>
      <t>(水素イオン)</t>
    </r>
  </si>
  <si>
    <t>中性</t>
  </si>
  <si>
    <t>※50以上で
　効能有</t>
  </si>
  <si>
    <t>泉質別禁忌症</t>
  </si>
  <si>
    <t>無</t>
  </si>
  <si>
    <r>
      <rPr>
        <b/>
        <sz val="18"/>
        <color theme="1"/>
        <rFont val="HG丸ｺﾞｼｯｸM-PRO"/>
        <family val="3"/>
        <charset val="128"/>
      </rPr>
      <t>溶存物質</t>
    </r>
    <r>
      <rPr>
        <b/>
        <sz val="14"/>
        <color theme="1"/>
        <rFont val="HG丸ｺﾞｼｯｸM-PRO"/>
        <family val="3"/>
        <charset val="128"/>
      </rPr>
      <t>(浸透圧)</t>
    </r>
  </si>
  <si>
    <t>mg</t>
  </si>
  <si>
    <t>等張性</t>
  </si>
  <si>
    <t>色／におい</t>
  </si>
  <si>
    <t>透明／無臭</t>
  </si>
  <si>
    <t>一般的
適応症</t>
  </si>
  <si>
    <t>関節リウマチ、変形性関節症、腰痛症、神経痛、五十肩、打撲、捻挫、
筋肉痛、冷え性、末梢循環障害、胃腸機能の低下、軽症高血圧、糖尿病、
喘息、肺気腫、痔、自律神経不安定症、睡眠障害、うつ、病後回復期、
疲労回復、健康増進</t>
  </si>
  <si>
    <t>泉質別 適応症</t>
  </si>
  <si>
    <t xml:space="preserve">その他 </t>
  </si>
  <si>
    <t>従業員</t>
  </si>
  <si>
    <t>施設充実度</t>
  </si>
  <si>
    <t>総合点数</t>
  </si>
  <si>
    <t>評価</t>
  </si>
  <si>
    <t>源泉の珍しさ</t>
  </si>
  <si>
    <t>評価点</t>
  </si>
  <si>
    <t>清掃（浴室）</t>
  </si>
  <si>
    <t>単純温泉(319)</t>
  </si>
  <si>
    <t>壁の汚れ</t>
  </si>
  <si>
    <t>無愛想</t>
  </si>
  <si>
    <t>塩化物泉(243)</t>
  </si>
  <si>
    <t>床の汚れ</t>
  </si>
  <si>
    <t>説明足らず</t>
  </si>
  <si>
    <t>塩化物強塩泉</t>
  </si>
  <si>
    <t>鏡</t>
  </si>
  <si>
    <t>不在</t>
  </si>
  <si>
    <t>炭酸水素塩泉(96)</t>
  </si>
  <si>
    <t>イス</t>
  </si>
  <si>
    <t>清掃スタッフの配慮</t>
  </si>
  <si>
    <t>硫酸塩泉(133)</t>
  </si>
  <si>
    <t>桶</t>
  </si>
  <si>
    <t>客前でおしゃべり</t>
  </si>
  <si>
    <r>
      <rPr>
        <sz val="11"/>
        <color rgb="FF000000"/>
        <rFont val="HG丸ｺﾞｼｯｸM-PRO"/>
        <family val="3"/>
        <charset val="128"/>
      </rPr>
      <t>湯の浮遊物</t>
    </r>
    <r>
      <rPr>
        <sz val="8"/>
        <color rgb="FF000000"/>
        <rFont val="HG丸ｺﾞｼｯｸM-PRO"/>
        <family val="3"/>
        <charset val="128"/>
      </rPr>
      <t>※露天の自然物は除く</t>
    </r>
  </si>
  <si>
    <t>お客さんとトラブル</t>
  </si>
  <si>
    <t>特殊成分 (温泉・冷鉱泉も同様)</t>
  </si>
  <si>
    <t>シャンプーボトルの汚れ</t>
  </si>
  <si>
    <t>従業員を叱咤</t>
  </si>
  <si>
    <t>二酸化炭素泉(4)</t>
  </si>
  <si>
    <t>ゴミ箱</t>
  </si>
  <si>
    <t>含鉄(29)</t>
  </si>
  <si>
    <t>その他・1ヵ所につき</t>
  </si>
  <si>
    <t>酸性(14)※pH値で評価</t>
  </si>
  <si>
    <t>売店（番台のレンタルを除く）</t>
  </si>
  <si>
    <t>含よう素(4)</t>
  </si>
  <si>
    <t>清掃（浴室以外）</t>
  </si>
  <si>
    <t>軽食・飲食店</t>
  </si>
  <si>
    <t>硫黄(149)</t>
  </si>
  <si>
    <t>脱衣所の床</t>
  </si>
  <si>
    <r>
      <rPr>
        <sz val="11"/>
        <color rgb="FF000000"/>
        <rFont val="HG丸ｺﾞｼｯｸM-PRO"/>
        <family val="3"/>
        <charset val="128"/>
      </rPr>
      <t>酒、アイス</t>
    </r>
    <r>
      <rPr>
        <sz val="9"/>
        <color rgb="FF000000"/>
        <rFont val="HG丸ｺﾞｼｯｸM-PRO"/>
        <family val="3"/>
        <charset val="128"/>
      </rPr>
      <t>(ソフトクリーム)</t>
    </r>
    <r>
      <rPr>
        <sz val="11"/>
        <color rgb="FF000000"/>
        <rFont val="HG丸ｺﾞｼｯｸM-PRO"/>
        <family val="3"/>
        <charset val="128"/>
      </rPr>
      <t>、牛乳の販売</t>
    </r>
  </si>
  <si>
    <t>各1／最大3</t>
  </si>
  <si>
    <t>放射能泉(25)</t>
  </si>
  <si>
    <t>脱衣かごやロッカー</t>
  </si>
  <si>
    <t>洗面台</t>
  </si>
  <si>
    <t>休憩スペース</t>
  </si>
  <si>
    <t>強酸性</t>
  </si>
  <si>
    <t>ph2未満</t>
  </si>
  <si>
    <t>脱衣所のイスなど</t>
  </si>
  <si>
    <t>休憩スペース（ネット喫茶レベル）</t>
  </si>
  <si>
    <t>酸　性</t>
  </si>
  <si>
    <t>pH2.1～3.0</t>
  </si>
  <si>
    <t>休憩所の汚れ</t>
  </si>
  <si>
    <t>十分な駐車場</t>
  </si>
  <si>
    <t>弱酸性
pH3.1～5.9</t>
  </si>
  <si>
    <t>pH3.1～3.8</t>
  </si>
  <si>
    <t>早朝営業（7:00前）</t>
  </si>
  <si>
    <t>ph3.9～5.9</t>
  </si>
  <si>
    <t>夜間営業（22:00以降）</t>
  </si>
  <si>
    <t>中　性</t>
  </si>
  <si>
    <t>pH6～7.4</t>
  </si>
  <si>
    <t xml:space="preserve">※破損(ガラスの割れや照明の壊れ)など放置されている場合は-2点
※温泉成分による変色・腐食・サビなどの劣化は汚れとしての評価対象外
※露天風呂の場合、自然物や虫などは評価対象外
</t>
  </si>
  <si>
    <t>子供の遊び場（ゲームコーナー）</t>
  </si>
  <si>
    <t>弱アルカリ性
pH7.5～8.4</t>
  </si>
  <si>
    <t>pH7.5～7.9</t>
  </si>
  <si>
    <r>
      <rPr>
        <sz val="11"/>
        <color rgb="FF000000"/>
        <rFont val="HG丸ｺﾞｼｯｸM-PRO"/>
        <family val="3"/>
        <charset val="128"/>
      </rPr>
      <t>浴槽の種類</t>
    </r>
    <r>
      <rPr>
        <sz val="9"/>
        <color rgb="FF000000"/>
        <rFont val="HG丸ｺﾞｼｯｸM-PRO"/>
        <family val="3"/>
        <charset val="128"/>
      </rPr>
      <t>（水風呂、かけ湯、温度違いを除く）</t>
    </r>
  </si>
  <si>
    <t>各1／最大5</t>
  </si>
  <si>
    <t>ph8.0～8.4</t>
  </si>
  <si>
    <t>浴室の数（貸切・家族風呂は除く）</t>
  </si>
  <si>
    <t>アルカリ性</t>
  </si>
  <si>
    <t>pH8.5～9.9</t>
  </si>
  <si>
    <t>その他 特徴的な施設設備</t>
  </si>
  <si>
    <t>各3～10</t>
  </si>
  <si>
    <t>強アルカリ性</t>
  </si>
  <si>
    <t xml:space="preserve">pH10以上 </t>
  </si>
  <si>
    <t>50～99未満</t>
  </si>
  <si>
    <t>以後 100mg毎</t>
  </si>
  <si>
    <t>5mg～50mg</t>
  </si>
  <si>
    <t>50～200mg</t>
  </si>
  <si>
    <t>色</t>
  </si>
  <si>
    <t>濁り湯</t>
  </si>
  <si>
    <t>濃色</t>
  </si>
  <si>
    <t>特別色</t>
  </si>
  <si>
    <t>加水有り</t>
  </si>
  <si>
    <r>
      <rPr>
        <sz val="11"/>
        <color rgb="FF000000"/>
        <rFont val="HG丸ｺﾞｼｯｸM-PRO"/>
        <family val="3"/>
        <charset val="128"/>
      </rPr>
      <t xml:space="preserve">上記合計(最大10点)から
一律 </t>
    </r>
    <r>
      <rPr>
        <sz val="11"/>
        <color rgb="FFFF0000"/>
        <rFont val="HG丸ｺﾞｼｯｸM-PRO"/>
        <family val="3"/>
        <charset val="128"/>
      </rPr>
      <t>-2点</t>
    </r>
  </si>
  <si>
    <t>完全源泉掛け流し</t>
  </si>
  <si>
    <r>
      <rPr>
        <sz val="11"/>
        <color rgb="FF000000"/>
        <rFont val="HG丸ｺﾞｼｯｸM-PRO"/>
        <family val="3"/>
        <charset val="128"/>
      </rPr>
      <t xml:space="preserve">上記合計(最大10点)から
一律 </t>
    </r>
    <r>
      <rPr>
        <sz val="11"/>
        <color rgb="FFFF0000"/>
        <rFont val="HG丸ｺﾞｼｯｸM-PRO"/>
        <family val="3"/>
        <charset val="128"/>
      </rPr>
      <t>+6点</t>
    </r>
  </si>
  <si>
    <t>温泉の定義は以下のいずれかを満たす必要がある</t>
  </si>
  <si>
    <t>①温度（温泉源から採取されるときの温度とする）摂氏25℃以上</t>
  </si>
  <si>
    <t>一般名</t>
  </si>
  <si>
    <t>愛称</t>
  </si>
  <si>
    <t>説明</t>
  </si>
  <si>
    <t>泉質名(新)</t>
  </si>
  <si>
    <t>②物質（下記に掲げるもののうち、いずれか一つ）</t>
  </si>
  <si>
    <t>単純温泉</t>
  </si>
  <si>
    <t>「家族の湯」</t>
  </si>
  <si>
    <t>日本一多い泉質で、誰でも安心して入れる温泉が多い。
単純泉でもpH値やメタケイ酸が多く含まれているなど、単純温泉でも大きく特徴が異なる。</t>
  </si>
  <si>
    <t>単純温泉
アルカリ性単純温泉(ｐH8.5以上)</t>
  </si>
  <si>
    <t>物質名含有量</t>
  </si>
  <si>
    <t>（1キログラム中）</t>
  </si>
  <si>
    <t>溶存物質（ガス性のものを除く）</t>
  </si>
  <si>
    <t>総量1,000mg 以上</t>
  </si>
  <si>
    <t>塩化物泉</t>
  </si>
  <si>
    <t>「熱の湯」</t>
  </si>
  <si>
    <t>ナトリウム－塩化物泉
ナトリウム・マグネシウム－塩化物泉
ナトリウム・カルシウム－塩化物泉</t>
  </si>
  <si>
    <t>遊離炭酸（CO2)</t>
  </si>
  <si>
    <t>250mg 以上</t>
  </si>
  <si>
    <t>リチウムイオン（Li+）</t>
  </si>
  <si>
    <t>1mg 以上</t>
  </si>
  <si>
    <t>炭酸水素塩泉</t>
  </si>
  <si>
    <t>カルシウム（・マグネシウム）－炭酸水素塩泉
ナトリウム－炭酸水素塩泉</t>
  </si>
  <si>
    <t>ストロンチウムイオン（Sr++）</t>
  </si>
  <si>
    <t>10mg 以上</t>
  </si>
  <si>
    <t>バリウムイオン（Ba++）</t>
  </si>
  <si>
    <t>5mg 以上</t>
  </si>
  <si>
    <t>二酸化炭素泉</t>
  </si>
  <si>
    <t>単純二酸化炭素泉</t>
  </si>
  <si>
    <r>
      <rPr>
        <sz val="11"/>
        <color rgb="FF000000"/>
        <rFont val="HG丸ｺﾞｼｯｸM-PRO"/>
        <family val="3"/>
        <charset val="128"/>
      </rPr>
      <t>フェロイオン</t>
    </r>
    <r>
      <rPr>
        <sz val="9"/>
        <color rgb="FF000000"/>
        <rFont val="HG丸ｺﾞｼｯｸM-PRO"/>
        <family val="3"/>
        <charset val="128"/>
      </rPr>
      <t>(総鉄イオン)</t>
    </r>
    <r>
      <rPr>
        <sz val="11"/>
        <color rgb="FF000000"/>
        <rFont val="HG丸ｺﾞｼｯｸM-PRO"/>
        <family val="3"/>
        <charset val="128"/>
      </rPr>
      <t>（Fe++、Fe+++）</t>
    </r>
  </si>
  <si>
    <t>第1マンガンイオン（Mn++）</t>
  </si>
  <si>
    <t>硫酸塩泉</t>
  </si>
  <si>
    <t>「傷の湯」
「脳卒中の湯」</t>
  </si>
  <si>
    <t>硫酸塩泉
マグネシウム－硫酸塩泉
ナトリウム－硫酸塩泉
カルシウム－硫酸塩泉</t>
  </si>
  <si>
    <t>水素イオン（H+）</t>
  </si>
  <si>
    <t>臭素イオン(臭化物イオン)（Br−）</t>
  </si>
  <si>
    <t>よう素イオン(よう化物イオン)（I−）</t>
  </si>
  <si>
    <t>含鉄泉</t>
  </si>
  <si>
    <t>「婦人の湯」</t>
  </si>
  <si>
    <t>鉄泉
鉄（Ⅱ）－炭酸水素塩泉
鉄（Ⅱ）－硫酸塩泉</t>
  </si>
  <si>
    <t>ふっ素イオン(ふっ化物イオン)（F−）</t>
  </si>
  <si>
    <t>2mg 以上</t>
  </si>
  <si>
    <r>
      <rPr>
        <sz val="11"/>
        <color rgb="FF000000"/>
        <rFont val="HG丸ｺﾞｼｯｸM-PRO"/>
        <family val="3"/>
        <charset val="128"/>
      </rPr>
      <t>ヒドロひ酸イオン</t>
    </r>
    <r>
      <rPr>
        <sz val="8"/>
        <color rgb="FF000000"/>
        <rFont val="HG丸ｺﾞｼｯｸM-PRO"/>
        <family val="3"/>
        <charset val="128"/>
      </rPr>
      <t>(ひ酸水素イオン)</t>
    </r>
    <r>
      <rPr>
        <sz val="9"/>
        <color rgb="FF000000"/>
        <rFont val="HG丸ｺﾞｼｯｸM-PRO"/>
        <family val="3"/>
        <charset val="128"/>
      </rPr>
      <t>（HAsO4−−）</t>
    </r>
  </si>
  <si>
    <t>1.3mg 以上</t>
  </si>
  <si>
    <t>硫黄泉</t>
  </si>
  <si>
    <t>硫黄泉
硫黄泉（硫化水素型）</t>
  </si>
  <si>
    <t>メタ亜ひ酸（HAsO2）</t>
  </si>
  <si>
    <r>
      <rPr>
        <sz val="11"/>
        <color rgb="FF000000"/>
        <rFont val="HG丸ｺﾞｼｯｸM-PRO"/>
        <family val="3"/>
        <charset val="128"/>
      </rPr>
      <t>総硫黄（S）</t>
    </r>
    <r>
      <rPr>
        <sz val="8"/>
        <color rgb="FF000000"/>
        <rFont val="HG丸ｺﾞｼｯｸM-PRO"/>
        <family val="3"/>
        <charset val="128"/>
      </rPr>
      <t>〔HS−＋S2O3＋H2Sに対応するもの〕</t>
    </r>
  </si>
  <si>
    <t>酸性泉</t>
  </si>
  <si>
    <t>「皮膚病の湯」</t>
  </si>
  <si>
    <t>単純酸性泉</t>
  </si>
  <si>
    <t>メタホウ酸（HBO2）</t>
  </si>
  <si>
    <t>メタケイ酸（H2SiO3）</t>
  </si>
  <si>
    <t>50mg 以上</t>
  </si>
  <si>
    <t>放射能泉</t>
  </si>
  <si>
    <t>「痛風の湯」</t>
  </si>
  <si>
    <t>単純弱放射能泉／単純放射能泉
含弱放射能－○－○泉
含放射能－○－○泉</t>
  </si>
  <si>
    <r>
      <rPr>
        <sz val="11"/>
        <color rgb="FF000000"/>
        <rFont val="HG丸ｺﾞｼｯｸM-PRO"/>
        <family val="3"/>
        <charset val="128"/>
      </rPr>
      <t>重炭酸ソーダ</t>
    </r>
    <r>
      <rPr>
        <sz val="8"/>
        <color rgb="FF000000"/>
        <rFont val="HG丸ｺﾞｼｯｸM-PRO"/>
        <family val="3"/>
        <charset val="128"/>
      </rPr>
      <t>(炭酸水素ナトリウム)</t>
    </r>
    <r>
      <rPr>
        <sz val="9"/>
        <color rgb="FF000000"/>
        <rFont val="HG丸ｺﾞｼｯｸM-PRO"/>
        <family val="3"/>
        <charset val="128"/>
      </rPr>
      <t>（NaHCO3）</t>
    </r>
  </si>
  <si>
    <t>340mg 以上</t>
  </si>
  <si>
    <t>ラドン（Rn）</t>
  </si>
  <si>
    <t>74Bq 以上</t>
  </si>
  <si>
    <t>含よう素泉</t>
  </si>
  <si>
    <t>含よう素－ナトリウム－塩化物泉</t>
  </si>
  <si>
    <t>ラジウム塩（Raとして）</t>
  </si>
  <si>
    <t>1億分の1mg 以上</t>
  </si>
  <si>
    <r>
      <rPr>
        <sz val="11"/>
        <color rgb="FF000000"/>
        <rFont val="HG丸ｺﾞｼｯｸM-PRO"/>
        <family val="3"/>
        <charset val="128"/>
      </rPr>
      <t>摂氏25℃以上、または以下のいずれか1つ以上を満たした場合、
「</t>
    </r>
    <r>
      <rPr>
        <b/>
        <sz val="11"/>
        <color rgb="FF000000"/>
        <rFont val="HG丸ｺﾞｼｯｸM-PRO"/>
        <family val="3"/>
        <charset val="128"/>
      </rPr>
      <t>療養泉</t>
    </r>
    <r>
      <rPr>
        <sz val="11"/>
        <color rgb="FF000000"/>
        <rFont val="HG丸ｺﾞｼｯｸM-PRO"/>
        <family val="3"/>
        <charset val="128"/>
      </rPr>
      <t>」として認定される</t>
    </r>
  </si>
  <si>
    <t>泉質名</t>
  </si>
  <si>
    <t>特殊成分(表4)</t>
  </si>
  <si>
    <t>表示名</t>
  </si>
  <si>
    <t>陽イオン(副成分)</t>
  </si>
  <si>
    <t>陰イオン(主成分)</t>
  </si>
  <si>
    <t>物質名</t>
  </si>
  <si>
    <t>含有量(1kg中)</t>
  </si>
  <si>
    <t>① 水素イオン1mg以上(pH3 未満)</t>
  </si>
  <si>
    <t>酸性</t>
  </si>
  <si>
    <r>
      <rPr>
        <sz val="10"/>
        <color rgb="FF000000"/>
        <rFont val="HG丸ｺﾞｼｯｸM-PRO"/>
        <family val="3"/>
        <charset val="128"/>
      </rPr>
      <t>主に陽イオンから、ミリバル％(mval%)で</t>
    </r>
    <r>
      <rPr>
        <b/>
        <sz val="10"/>
        <color rgb="FF000000"/>
        <rFont val="HG丸ｺﾞｼｯｸM-PRO"/>
        <family val="3"/>
        <charset val="128"/>
      </rPr>
      <t>20％以上含むもの</t>
    </r>
    <r>
      <rPr>
        <sz val="10"/>
        <color rgb="FF000000"/>
        <rFont val="HG丸ｺﾞｼｯｸM-PRO"/>
        <family val="3"/>
        <charset val="128"/>
      </rPr>
      <t>を</t>
    </r>
    <r>
      <rPr>
        <b/>
        <sz val="10"/>
        <color rgb="FF000000"/>
        <rFont val="HG丸ｺﾞｼｯｸM-PRO"/>
        <family val="3"/>
        <charset val="128"/>
      </rPr>
      <t>高い順</t>
    </r>
    <r>
      <rPr>
        <sz val="10"/>
        <color rgb="FF000000"/>
        <rFont val="HG丸ｺﾞｼｯｸM-PRO"/>
        <family val="3"/>
        <charset val="128"/>
      </rPr>
      <t>から全て記載</t>
    </r>
  </si>
  <si>
    <t>主に陰イオンの中から、ミリバル％(mval%)で最大のものが主成分となり、以下から選ばれる。20％以上含むものを高い順から全て記載</t>
  </si>
  <si>
    <t>② 総硫黄(S) 2mg以上</t>
  </si>
  <si>
    <t>含硫黄</t>
  </si>
  <si>
    <t>遊離炭酸（CO2）</t>
  </si>
  <si>
    <t>1,000mg 以上</t>
  </si>
  <si>
    <t>③ 遊離二酸化炭素(CO2) 1000mg以上</t>
  </si>
  <si>
    <t>含二酸化炭素</t>
  </si>
  <si>
    <t>ナトリウム</t>
  </si>
  <si>
    <t>A：塩類泉：溶存物質1000mg以上</t>
  </si>
  <si>
    <t>20mg 以上</t>
  </si>
  <si>
    <t>④ ラドン(Rn) 111Bｑ以上</t>
  </si>
  <si>
    <t>含放射能</t>
  </si>
  <si>
    <t>カルシウム</t>
  </si>
  <si>
    <t>① 塩化物泉(塩化物イオンのmval％が1番高い)</t>
  </si>
  <si>
    <t>⑤ 総鉄イオン(Fe2+Fe3) 20mg以上</t>
  </si>
  <si>
    <t>含鉄</t>
  </si>
  <si>
    <t>マグネシウム</t>
  </si>
  <si>
    <t>② 炭酸水素塩泉(炭酸水素イオンmval％が1番高い)</t>
  </si>
  <si>
    <t>⑥ よう化物イオン(I-) 10mg以上</t>
  </si>
  <si>
    <t>含よう素</t>
  </si>
  <si>
    <t>③ 硫酸塩泉(硫酸イオンmval％が1番高い)</t>
  </si>
  <si>
    <t>①～⑥の保有量を複数満たす場合は①から⑥の順番で
「全て」記載する。例)含硫黄・鉄(Ⅱ)-ナトリウム-塩化物泉</t>
  </si>
  <si>
    <t>B： 単純泉：25℃以上で溶存物質1000mg以下</t>
  </si>
  <si>
    <t>111Bq 以上</t>
  </si>
  <si>
    <t>④ 単純泉　(表4の特殊成分がない場合は「単純温泉」)</t>
  </si>
  <si>
    <t>※温度のみで療養泉に認定される場合は「単純温泉」となる。</t>
  </si>
  <si>
    <t>「浸透圧」「液性」「泉温」の順で表示
例)等張性中性高温泉
※泉質の後に原則として表記</t>
  </si>
  <si>
    <t>C：特殊成分(表4)を含む療養泉</t>
  </si>
  <si>
    <t>※温泉の基準に当てはまるが、療養泉に満たない場合は「温泉法第二条の別表に規定する○○の項により温泉に適合する。ただし療養泉には該当しないので泉質名はない」と表示される</t>
  </si>
  <si>
    <t>C1：特殊成分(表4)を含み、溶存物質1000mg未満、25℃未満</t>
  </si>
  <si>
    <t>泉温</t>
  </si>
  <si>
    <t>液性</t>
  </si>
  <si>
    <t>※療養泉と認められない場合は「泉質名はつかない」が、冷鉱泉の場合は「○○冷鉱泉」と表示している場合がある</t>
  </si>
  <si>
    <t>冷鉱泉</t>
  </si>
  <si>
    <t>25℃未満</t>
  </si>
  <si>
    <t>単純●●冷鉱泉(含はつけない 例：単純鉄冷鉱泉)</t>
  </si>
  <si>
    <t>低温泉(温泉)</t>
  </si>
  <si>
    <t>25℃～34℃</t>
  </si>
  <si>
    <r>
      <rPr>
        <sz val="11"/>
        <color rgb="FF000000"/>
        <rFont val="HG丸ｺﾞｼｯｸM-PRO"/>
        <family val="3"/>
        <charset val="128"/>
      </rPr>
      <t>C2：特殊成分(表4)を含み、溶存物質1000mg未満、</t>
    </r>
    <r>
      <rPr>
        <b/>
        <sz val="11"/>
        <color rgb="FF000000"/>
        <rFont val="HG丸ｺﾞｼｯｸM-PRO"/>
        <family val="3"/>
        <charset val="128"/>
      </rPr>
      <t>25℃以上</t>
    </r>
  </si>
  <si>
    <t>美肌効果</t>
  </si>
  <si>
    <t>温泉(温泉)</t>
  </si>
  <si>
    <t>34℃～42℃</t>
  </si>
  <si>
    <t>消毒効果</t>
  </si>
  <si>
    <t>高温泉(温泉)</t>
  </si>
  <si>
    <t>42℃以上</t>
  </si>
  <si>
    <t>弱酸性</t>
  </si>
  <si>
    <t>pH3.1～5.9</t>
  </si>
  <si>
    <t>単純●●温泉(含はつけない 例：単純鉄温泉)</t>
  </si>
  <si>
    <t>炎症鎮静効果</t>
  </si>
  <si>
    <t>浸透圧</t>
  </si>
  <si>
    <t>温泉水1kg中の溶存物質量</t>
  </si>
  <si>
    <t>※溶存物質1000mg以上は必ず「塩類泉」に分類されるので、単純●●冷鉱泉、単純●●温泉以外の特殊成分のみの表記は存在しない。</t>
  </si>
  <si>
    <t>低張性</t>
  </si>
  <si>
    <t>8,000mg/kg未満</t>
  </si>
  <si>
    <t>弱アルカリ性</t>
  </si>
  <si>
    <t>pH7.5～8.4</t>
  </si>
  <si>
    <t>ナトリウムイオン：5500mg以上</t>
  </si>
  <si>
    <t>塩化物イオン：8500mg以上</t>
  </si>
  <si>
    <t>8,000mg～10,000mg</t>
  </si>
  <si>
    <r>
      <rPr>
        <sz val="11"/>
        <color rgb="FF000000"/>
        <rFont val="HG丸ｺﾞｼｯｸM-PRO"/>
        <family val="3"/>
        <charset val="128"/>
      </rPr>
      <t>上記2成分を満たしている場合は「ナトリウム塩化物</t>
    </r>
    <r>
      <rPr>
        <b/>
        <sz val="11"/>
        <color rgb="FF000000"/>
        <rFont val="HG丸ｺﾞｼｯｸM-PRO"/>
        <family val="3"/>
        <charset val="128"/>
      </rPr>
      <t>強塩</t>
    </r>
    <r>
      <rPr>
        <sz val="11"/>
        <color rgb="FF000000"/>
        <rFont val="HG丸ｺﾞｼｯｸM-PRO"/>
        <family val="3"/>
        <charset val="128"/>
      </rPr>
      <t>泉」と表記する。</t>
    </r>
  </si>
  <si>
    <t>高張性</t>
  </si>
  <si>
    <t>10,000mg/kg以上</t>
  </si>
  <si>
    <t>番台</t>
  </si>
  <si>
    <t>○</t>
  </si>
  <si>
    <t>フロント</t>
  </si>
  <si>
    <t>△</t>
  </si>
  <si>
    <t>券売機</t>
  </si>
  <si>
    <t>×</t>
  </si>
  <si>
    <t>有</t>
  </si>
  <si>
    <t>一部有</t>
  </si>
  <si>
    <t>炭酸水素泉</t>
  </si>
  <si>
    <t>特殊成分―陽イオン(副成分)―陰イオン(主成分)</t>
  </si>
  <si>
    <t>陽イオン　成分</t>
  </si>
  <si>
    <t>陰イオン　成分</t>
  </si>
  <si>
    <t>「美肌の湯」</t>
  </si>
  <si>
    <t>「ラムネの湯」</t>
  </si>
  <si>
    <t>「生活習慣病の湯」</t>
  </si>
  <si>
    <t>硫酸塩泉（Mg）</t>
  </si>
  <si>
    <t>硫酸塩泉（Ka）</t>
  </si>
  <si>
    <t>「脳卒中の湯」</t>
  </si>
  <si>
    <t>「傷の湯」</t>
  </si>
  <si>
    <t>「うがいの湯」</t>
  </si>
  <si>
    <t>硫黄型</t>
  </si>
  <si>
    <t>硫化水素型</t>
  </si>
  <si>
    <t>―</t>
  </si>
  <si>
    <t>合計</t>
  </si>
  <si>
    <t>リン酸一水素イオン</t>
  </si>
  <si>
    <t>リン酸二水素イオン</t>
  </si>
  <si>
    <t>S</t>
  </si>
  <si>
    <t>日本一多い泉質で、誰でも安心して入れる温泉が多い。塩類泉に当てはまらない療養泉は全て単純温泉になるが、単純泉でもpH値やメタケイ酸が多く含まれているなど、単純温泉でも大きく特徴が異なる。浸透圧が低くのぼせにくいので長風呂が好きな人にもオススメ。</t>
  </si>
  <si>
    <t>M・E/ｋｇ</t>
  </si>
  <si>
    <t>一般的</t>
  </si>
  <si>
    <t>泉質の珍しさ</t>
  </si>
  <si>
    <t>美容成分</t>
  </si>
  <si>
    <t>良い</t>
  </si>
  <si>
    <t>貴重</t>
  </si>
  <si>
    <t>静寂</t>
  </si>
  <si>
    <t>いまいち</t>
  </si>
  <si>
    <t>優秀</t>
  </si>
  <si>
    <t>充実度</t>
  </si>
  <si>
    <t>泉質の美容成分</t>
  </si>
  <si>
    <t>施設の雰囲気</t>
  </si>
  <si>
    <t>清潔度・従業員</t>
  </si>
  <si>
    <t>満足度</t>
  </si>
  <si>
    <t>入浴のみに
特化</t>
  </si>
  <si>
    <t>＜</t>
  </si>
  <si>
    <t>　</t>
  </si>
  <si>
    <t>A</t>
  </si>
  <si>
    <t>B</t>
  </si>
  <si>
    <t>C</t>
  </si>
  <si>
    <t>D</t>
  </si>
  <si>
    <t>小</t>
  </si>
  <si>
    <t>多</t>
  </si>
  <si>
    <t>超</t>
  </si>
  <si>
    <t>＞</t>
  </si>
  <si>
    <t>中間</t>
  </si>
  <si>
    <t>静か</t>
  </si>
  <si>
    <t>賑やか</t>
  </si>
  <si>
    <t>騒音</t>
  </si>
  <si>
    <t>最悪</t>
  </si>
  <si>
    <t>最高</t>
  </si>
  <si>
    <t>素晴らしい</t>
  </si>
  <si>
    <t>問題
あり</t>
  </si>
  <si>
    <t>1日中
満喫出来る</t>
  </si>
  <si>
    <t>おすすめ！</t>
  </si>
  <si>
    <t>豊富</t>
  </si>
  <si>
    <t>効能</t>
  </si>
  <si>
    <t>効能
あり</t>
  </si>
  <si>
    <r>
      <t>泉質やコスパ、充実度などを元に「日帰り施設」として、どのくらいのオススメ出来るかを評価。
あくまで</t>
    </r>
    <r>
      <rPr>
        <b/>
        <sz val="12"/>
        <color theme="1" tint="0.14996795556505021"/>
        <rFont val="BIZ UDPゴシック"/>
        <family val="3"/>
        <charset val="128"/>
      </rPr>
      <t>日帰り施設としての評価なので、ホテルとして宿泊した評価とは全く異なる</t>
    </r>
    <r>
      <rPr>
        <sz val="12"/>
        <color theme="1" tint="0.14996795556505021"/>
        <rFont val="BIZ UDPゴシック"/>
        <family val="3"/>
        <charset val="128"/>
      </rPr>
      <t>ので注意。
独自の基準で原則的に評価するが、独断と偏見も混じる為、個人のレビューとしてご参考ください。</t>
    </r>
  </si>
  <si>
    <t>主に浴室内、脱衣所の清潔度で定期的な清掃が行われているかを判断。泉質による汚れ・劣化は含めないが、
破損などが放置されている場合はマイナス。また、従業員に対応・問題点があった場合もマイナス。</t>
  </si>
  <si>
    <r>
      <rPr>
        <b/>
        <sz val="12"/>
        <color theme="1" tint="0.14996795556505021"/>
        <rFont val="BIZ UDPゴシック"/>
        <family val="3"/>
        <charset val="128"/>
      </rPr>
      <t>特徴的な泉質</t>
    </r>
    <r>
      <rPr>
        <sz val="12"/>
        <color theme="1" tint="0.14996795556505021"/>
        <rFont val="BIZ UDPゴシック"/>
        <family val="3"/>
        <charset val="128"/>
      </rPr>
      <t xml:space="preserve">を独自基準により評価。成分の他、完全源泉掛け流しや湯色なども評価対象。
</t>
    </r>
    <r>
      <rPr>
        <b/>
        <sz val="12"/>
        <color theme="1" tint="0.14996795556505021"/>
        <rFont val="BIZ UDPゴシック"/>
        <family val="3"/>
        <charset val="128"/>
      </rPr>
      <t>貴重＝特徴的な尖った成分</t>
    </r>
    <r>
      <rPr>
        <sz val="12"/>
        <color theme="1" tint="0.14996795556505021"/>
        <rFont val="BIZ UDPゴシック"/>
        <family val="3"/>
        <charset val="128"/>
      </rPr>
      <t>になることが多いので、</t>
    </r>
    <r>
      <rPr>
        <b/>
        <sz val="12"/>
        <color theme="1" tint="0.14996795556505021"/>
        <rFont val="BIZ UDPゴシック"/>
        <family val="3"/>
        <charset val="128"/>
      </rPr>
      <t>家族連れや年配者は一般的が向いている</t>
    </r>
    <r>
      <rPr>
        <sz val="12"/>
        <color theme="1" tint="0.14996795556505021"/>
        <rFont val="BIZ UDPゴシック"/>
        <family val="3"/>
        <charset val="128"/>
      </rPr>
      <t>。</t>
    </r>
  </si>
  <si>
    <r>
      <t>「美肌成分 （メタケイ酸や炭酸水素塩泉、アルカリ性など）」の性質・含有量で評価。</t>
    </r>
    <r>
      <rPr>
        <b/>
        <sz val="12"/>
        <color theme="1" tint="0.14996795556505021"/>
        <rFont val="BIZ UDPゴシック"/>
        <family val="3"/>
        <charset val="128"/>
      </rPr>
      <t>「効能あり」から効果を期待</t>
    </r>
    <r>
      <rPr>
        <sz val="12"/>
        <color theme="1" tint="0.14996795556505021"/>
        <rFont val="BIZ UDPゴシック"/>
        <family val="3"/>
        <charset val="128"/>
      </rPr>
      <t>できる。</t>
    </r>
  </si>
  <si>
    <t>少ない</t>
  </si>
  <si>
    <r>
      <t xml:space="preserve">施設の雰囲気を評価。「賑やか」は子ども連れや混雑傾向が多いが、家族・友人とワイワイと入浴しやすい。
「静寂」は客入りが多くなく、静かな空間を楽しめるが、子ども連れには向かない。 
</t>
    </r>
    <r>
      <rPr>
        <b/>
        <sz val="12"/>
        <color theme="1" tint="0.14996795556505021"/>
        <rFont val="BIZ UDPゴシック"/>
        <family val="3"/>
        <charset val="128"/>
      </rPr>
      <t>「騒音」は客層が悪い場合（子どもが泳いでいる、地元民が占領している等）にのみ適応しており、トラブルに注意。</t>
    </r>
  </si>
  <si>
    <t>自販機の種類や休憩所、売店、食堂などの施設の充実度。
駐車場の広さや受付時間、浴槽の種類や浴室の意匠などもこの項目で評価する。</t>
  </si>
  <si>
    <t>泉質チェック</t>
  </si>
  <si>
    <t>合算用</t>
  </si>
  <si>
    <t>100～199</t>
  </si>
  <si>
    <t>200以後100毎 +1</t>
  </si>
  <si>
    <t>10点以上</t>
  </si>
  <si>
    <t>8～9</t>
  </si>
  <si>
    <t>7～6</t>
  </si>
  <si>
    <t>5～4</t>
  </si>
  <si>
    <t>3以下</t>
  </si>
  <si>
    <t>計算用</t>
  </si>
  <si>
    <t>点数</t>
  </si>
  <si>
    <t>種類</t>
  </si>
  <si>
    <t>泉質の主成分</t>
  </si>
  <si>
    <t>特殊成分</t>
  </si>
  <si>
    <t>3～</t>
  </si>
  <si>
    <t>以後 50mg毎</t>
  </si>
  <si>
    <t>バイブラ・ジャグジー</t>
  </si>
  <si>
    <t>電気風呂</t>
  </si>
  <si>
    <t>寝湯</t>
  </si>
  <si>
    <t>打たせ湯</t>
  </si>
  <si>
    <t>加水</t>
  </si>
  <si>
    <t>硫黄</t>
  </si>
  <si>
    <r>
      <t>塩化物</t>
    </r>
    <r>
      <rPr>
        <b/>
        <sz val="11"/>
        <color rgb="FF000000"/>
        <rFont val="BIZ UDPゴシック"/>
        <family val="3"/>
        <charset val="128"/>
      </rPr>
      <t>強</t>
    </r>
    <r>
      <rPr>
        <sz val="11"/>
        <color rgb="FF000000"/>
        <rFont val="BIZ UDPゴシック"/>
        <family val="3"/>
        <charset val="128"/>
      </rPr>
      <t>塩泉</t>
    </r>
  </si>
  <si>
    <t>合計点（上限20点）</t>
  </si>
  <si>
    <r>
      <rPr>
        <sz val="10"/>
        <color theme="1"/>
        <rFont val="BIZ UDPゴシック"/>
        <family val="3"/>
        <charset val="128"/>
      </rPr>
      <t>温度が異なる浴槽</t>
    </r>
    <r>
      <rPr>
        <sz val="8"/>
        <color theme="1"/>
        <rFont val="BIZ UDPゴシック"/>
        <family val="3"/>
        <charset val="128"/>
      </rPr>
      <t>（複数でも最大1）</t>
    </r>
  </si>
  <si>
    <r>
      <t>露天風呂</t>
    </r>
    <r>
      <rPr>
        <sz val="9"/>
        <color theme="1"/>
        <rFont val="BIZ UDPゴシック"/>
        <family val="3"/>
        <charset val="128"/>
      </rPr>
      <t>（浴室数で計算）</t>
    </r>
  </si>
  <si>
    <r>
      <rPr>
        <sz val="10"/>
        <color theme="1"/>
        <rFont val="BIZ UDPゴシック"/>
        <family val="3"/>
        <charset val="128"/>
      </rPr>
      <t>異なる源泉</t>
    </r>
    <r>
      <rPr>
        <sz val="9"/>
        <color theme="1"/>
        <rFont val="BIZ UDPゴシック"/>
        <family val="3"/>
        <charset val="128"/>
      </rPr>
      <t>（本数分、2本目から加算）</t>
    </r>
  </si>
  <si>
    <r>
      <t xml:space="preserve">水風呂 </t>
    </r>
    <r>
      <rPr>
        <sz val="9"/>
        <color theme="1"/>
        <rFont val="BIZ UDPゴシック"/>
        <family val="3"/>
        <charset val="128"/>
      </rPr>
      <t>（天然温泉以外でも加点）</t>
    </r>
  </si>
  <si>
    <t>アルカリ質</t>
  </si>
  <si>
    <t>×1.0</t>
  </si>
  <si>
    <t>×2.0</t>
  </si>
  <si>
    <t>酒、アイス、牛乳類の販売</t>
  </si>
  <si>
    <t>軽食・食堂・飲食店</t>
  </si>
  <si>
    <t>美容成分　評価表</t>
  </si>
  <si>
    <t>施設充実度　評価表</t>
  </si>
  <si>
    <r>
      <t>売店</t>
    </r>
    <r>
      <rPr>
        <sz val="9"/>
        <color rgb="FF000000"/>
        <rFont val="BIZ UDPゴシック"/>
        <family val="3"/>
        <charset val="128"/>
      </rPr>
      <t>（番台、レンタルを除く）</t>
    </r>
  </si>
  <si>
    <r>
      <rPr>
        <sz val="9"/>
        <color rgb="FF000000"/>
        <rFont val="BIZ UDPゴシック"/>
        <family val="3"/>
        <charset val="128"/>
      </rPr>
      <t>　〃　</t>
    </r>
    <r>
      <rPr>
        <sz val="10"/>
        <color rgb="FF000000"/>
        <rFont val="BIZ UDPゴシック"/>
        <family val="3"/>
        <charset val="128"/>
      </rPr>
      <t>（ネット喫茶レベル）</t>
    </r>
  </si>
  <si>
    <t>合計点</t>
  </si>
  <si>
    <r>
      <t xml:space="preserve">フリードリンク </t>
    </r>
    <r>
      <rPr>
        <sz val="9"/>
        <color rgb="FF000000"/>
        <rFont val="BIZ UDPゴシック"/>
        <family val="3"/>
        <charset val="128"/>
      </rPr>
      <t>（水は除く）</t>
    </r>
  </si>
  <si>
    <t>～3</t>
  </si>
  <si>
    <t>～10</t>
  </si>
  <si>
    <r>
      <t xml:space="preserve">駐車場 </t>
    </r>
    <r>
      <rPr>
        <sz val="9"/>
        <color rgb="FF000000"/>
        <rFont val="BIZ UDPゴシック"/>
        <family val="3"/>
        <charset val="128"/>
      </rPr>
      <t>（場所・広さ・距離）</t>
    </r>
  </si>
  <si>
    <r>
      <t xml:space="preserve">遊び場 </t>
    </r>
    <r>
      <rPr>
        <sz val="10"/>
        <color rgb="FF000000"/>
        <rFont val="BIZ UDPゴシック"/>
        <family val="3"/>
        <charset val="128"/>
      </rPr>
      <t>（ゲームコーナー）</t>
    </r>
  </si>
  <si>
    <r>
      <t xml:space="preserve">早朝営業 </t>
    </r>
    <r>
      <rPr>
        <sz val="9"/>
        <color rgb="FF000000"/>
        <rFont val="BIZ UDPゴシック"/>
        <family val="3"/>
        <charset val="128"/>
      </rPr>
      <t>（8:00前）</t>
    </r>
  </si>
  <si>
    <r>
      <t xml:space="preserve">夜間営業 </t>
    </r>
    <r>
      <rPr>
        <sz val="9"/>
        <color rgb="FF000000"/>
        <rFont val="BIZ UDPゴシック"/>
        <family val="3"/>
        <charset val="128"/>
      </rPr>
      <t>（22:00以降）</t>
    </r>
  </si>
  <si>
    <r>
      <t xml:space="preserve">弱酸性
</t>
    </r>
    <r>
      <rPr>
        <sz val="8"/>
        <color rgb="FF000000"/>
        <rFont val="BIZ UDPゴシック"/>
        <family val="3"/>
        <charset val="128"/>
      </rPr>
      <t>pH3.1～5.9</t>
    </r>
  </si>
  <si>
    <r>
      <rPr>
        <sz val="10"/>
        <color rgb="FF000000"/>
        <rFont val="BIZ UDPゴシック"/>
        <family val="3"/>
        <charset val="128"/>
      </rPr>
      <t>弱アルカリ性</t>
    </r>
    <r>
      <rPr>
        <sz val="11"/>
        <color rgb="FF000000"/>
        <rFont val="BIZ UDPゴシック"/>
        <family val="3"/>
        <charset val="128"/>
      </rPr>
      <t xml:space="preserve">
</t>
    </r>
    <r>
      <rPr>
        <sz val="8"/>
        <color rgb="FF000000"/>
        <rFont val="BIZ UDPゴシック"/>
        <family val="3"/>
        <charset val="128"/>
      </rPr>
      <t>pH7.5～8.4</t>
    </r>
  </si>
  <si>
    <t>2未満</t>
  </si>
  <si>
    <t>2.1～3.0</t>
  </si>
  <si>
    <t>3.1～3.8</t>
  </si>
  <si>
    <t>3.9～5.9</t>
  </si>
  <si>
    <t>6～7.4</t>
  </si>
  <si>
    <t>7.5～7.9</t>
  </si>
  <si>
    <t>8.0～8.4</t>
  </si>
  <si>
    <t>8.5～9.9</t>
  </si>
  <si>
    <t xml:space="preserve">10以上 </t>
  </si>
  <si>
    <t>倍率</t>
  </si>
  <si>
    <r>
      <rPr>
        <b/>
        <sz val="10"/>
        <color theme="1"/>
        <rFont val="BIZ UDPゴシック"/>
        <family val="3"/>
        <charset val="128"/>
      </rPr>
      <t>S</t>
    </r>
    <r>
      <rPr>
        <sz val="10"/>
        <color theme="1"/>
        <rFont val="BIZ UDPゴシック"/>
        <family val="3"/>
        <charset val="128"/>
      </rPr>
      <t>：～20点　　</t>
    </r>
    <r>
      <rPr>
        <b/>
        <sz val="10"/>
        <color theme="1"/>
        <rFont val="BIZ UDPゴシック"/>
        <family val="3"/>
        <charset val="128"/>
      </rPr>
      <t>A</t>
    </r>
    <r>
      <rPr>
        <sz val="10"/>
        <color theme="1"/>
        <rFont val="BIZ UDPゴシック"/>
        <family val="3"/>
        <charset val="128"/>
      </rPr>
      <t>：19～16点　</t>
    </r>
  </si>
  <si>
    <r>
      <rPr>
        <b/>
        <sz val="10"/>
        <color theme="1"/>
        <rFont val="BIZ UDPゴシック"/>
        <family val="3"/>
        <charset val="128"/>
      </rPr>
      <t>B</t>
    </r>
    <r>
      <rPr>
        <sz val="10"/>
        <color theme="1"/>
        <rFont val="BIZ UDPゴシック"/>
        <family val="3"/>
        <charset val="128"/>
      </rPr>
      <t>：15～11点　　</t>
    </r>
    <r>
      <rPr>
        <b/>
        <sz val="10"/>
        <color theme="1"/>
        <rFont val="BIZ UDPゴシック"/>
        <family val="3"/>
        <charset val="128"/>
      </rPr>
      <t>C</t>
    </r>
    <r>
      <rPr>
        <sz val="10"/>
        <color theme="1"/>
        <rFont val="BIZ UDPゴシック"/>
        <family val="3"/>
        <charset val="128"/>
      </rPr>
      <t>：10～6点　　</t>
    </r>
    <r>
      <rPr>
        <b/>
        <sz val="10"/>
        <color theme="1"/>
        <rFont val="BIZ UDPゴシック"/>
        <family val="3"/>
        <charset val="128"/>
      </rPr>
      <t>D</t>
    </r>
    <r>
      <rPr>
        <sz val="10"/>
        <color theme="1"/>
        <rFont val="BIZ UDPゴシック"/>
        <family val="3"/>
        <charset val="128"/>
      </rPr>
      <t>：5点～</t>
    </r>
  </si>
  <si>
    <t>～15：超、～12大、～10有、～3小、2～無し</t>
  </si>
  <si>
    <t>総合評価 点数配分表</t>
  </si>
  <si>
    <r>
      <rPr>
        <b/>
        <sz val="10"/>
        <color theme="1"/>
        <rFont val="BIZ UDPゴシック"/>
        <family val="3"/>
        <charset val="128"/>
      </rPr>
      <t>S</t>
    </r>
    <r>
      <rPr>
        <sz val="10"/>
        <color theme="1"/>
        <rFont val="BIZ UDPゴシック"/>
        <family val="3"/>
        <charset val="128"/>
      </rPr>
      <t>：～20／</t>
    </r>
    <r>
      <rPr>
        <b/>
        <sz val="10"/>
        <color theme="1"/>
        <rFont val="BIZ UDPゴシック"/>
        <family val="3"/>
        <charset val="128"/>
      </rPr>
      <t>A</t>
    </r>
    <r>
      <rPr>
        <sz val="10"/>
        <color theme="1"/>
        <rFont val="BIZ UDPゴシック"/>
        <family val="3"/>
        <charset val="128"/>
      </rPr>
      <t>：19～16／</t>
    </r>
    <r>
      <rPr>
        <b/>
        <sz val="10"/>
        <color theme="1"/>
        <rFont val="BIZ UDPゴシック"/>
        <family val="3"/>
        <charset val="128"/>
      </rPr>
      <t>B</t>
    </r>
    <r>
      <rPr>
        <sz val="10"/>
        <color theme="1"/>
        <rFont val="BIZ UDPゴシック"/>
        <family val="3"/>
        <charset val="128"/>
      </rPr>
      <t>：15～11／</t>
    </r>
    <r>
      <rPr>
        <b/>
        <sz val="10"/>
        <color theme="1"/>
        <rFont val="BIZ UDPゴシック"/>
        <family val="3"/>
        <charset val="128"/>
      </rPr>
      <t>C</t>
    </r>
    <r>
      <rPr>
        <sz val="10"/>
        <color theme="1"/>
        <rFont val="BIZ UDPゴシック"/>
        <family val="3"/>
        <charset val="128"/>
      </rPr>
      <t>：10～9</t>
    </r>
  </si>
  <si>
    <t>よう素</t>
  </si>
  <si>
    <t>鉄</t>
  </si>
  <si>
    <t>総合評価</t>
  </si>
  <si>
    <t>雰囲気</t>
  </si>
  <si>
    <t>選択</t>
  </si>
  <si>
    <t>問題あり</t>
  </si>
  <si>
    <t>オート入力</t>
  </si>
  <si>
    <t>清潔度</t>
  </si>
  <si>
    <t>配点</t>
  </si>
  <si>
    <t>判定</t>
  </si>
  <si>
    <t>以後100毎 +1</t>
  </si>
  <si>
    <t>100～200</t>
  </si>
  <si>
    <t>51～100mg</t>
  </si>
  <si>
    <t>&lt;</t>
  </si>
  <si>
    <t>コスパなど加減</t>
  </si>
  <si>
    <t>酸性 ※pH値で評価</t>
  </si>
  <si>
    <t>加温</t>
  </si>
  <si>
    <t>消毒</t>
  </si>
  <si>
    <t>集金箱</t>
  </si>
  <si>
    <t>鉄（Ⅱ）イオン</t>
  </si>
  <si>
    <t>鉄（Ⅲ）イオン</t>
  </si>
  <si>
    <t>水素イオン</t>
  </si>
  <si>
    <t>メタ亜ヒ酸イオン</t>
  </si>
  <si>
    <t>けい酸水素イオン</t>
  </si>
  <si>
    <t>メタホウ酸イオン</t>
  </si>
  <si>
    <t xml:space="preserve">溶存物質1,000mg以上で、塩化物イオンの含有量が一番多い泉質。最大値は20,000を超えるが中央値としては4,000ぐらい。塩化物イオンが8,500を超え、尚且つナトリウムイオンが5,500を超えた場合は『強塩泉』となる。
</t>
  </si>
  <si>
    <t>硫酸イオンは血液に多くの酸素を送り込む作用あり、神経痛、胆道疾患や便秘、糖尿病、痛風の改善に良いとされる。中央値は1,000前後。1,500以上は稀少。</t>
  </si>
  <si>
    <t>【特殊成分】わき出した時は透明。その後に鉄が酸化されて変色。鉄は人間の造血作用に欠かせない重要な成分で皮膚からもよく吸収される。見た目のインパクトが強く、有馬温泉の金湯、不老ふ死温泉など有名処が多い。20mg以上で「含鉄泉」となり、30以上は稀少。</t>
  </si>
  <si>
    <t>【特殊成分】地上に出てきた時は透明で酸化すると白濁する。硫化水素系だと鼻にツンとくる硫黄臭がし、最も温泉らしい温泉。効能は多いが、成分が強すぎることが多いので赤ちゃんや高齢者には向かない。「総硫黄2mg」以上が必要で、15くらいが中央値で、100に近い強烈な温泉も存在する。</t>
  </si>
  <si>
    <t>【特殊成分】皮膚にしみる刺激があり、抗菌力が高い為、アトピーの殺菌性に優れている。赤ちゃんや高齢者、乾燥肌の人には向かない。pH2.0を下回ると「強酸性」となり、目や傷に入ると激痛のため注意。日本で一番の酸性温泉は「玉川温泉の1.1」</t>
  </si>
  <si>
    <t>「炭酸水素＝重曹」で、陰イオンの主成分が炭酸水素イオン。「炭酸飲料の炭酸ではない」ので注意。重曹の働きで皮膚病に効果があり、入浴後はさっぱりとした清涼感がある。角質、毛穴の汚れを取るので女性に人気。1,000mgが中央値で、2,000以上は稀少。</t>
  </si>
  <si>
    <t>【特殊成分】「炭酸の湯」で日本では少ない。肌に細かな泡が付着し、毛細血管を拡張、血液循環の促進、血圧低下作用などに効果を持つ。高温だと炭酸が抜ける為、天然の二酸化炭酸泉はほぼ冷水で湧き出す。最近は人工炭酸風呂も多い。1,500くらいが中央値。</t>
  </si>
  <si>
    <t>【特殊成分】「ラジウム温泉」と呼ばれることもあり、湯の中から放出されるラドンは呼吸とともに体内に取り込まれ、尿酸を尿から出すので通風に効果がある。地中のラジウムを発する花崗岩を長い時間を掛けて通過することで放射能を含むようになる。特に東北は天然の放射能泉は非常に稀少。</t>
  </si>
  <si>
    <t>【特殊成分】2014年に追加され、温泉水1kg中に「よう化物イオン」を10mg以上含む泉質。ヨウ素の名の通り「うがい薬」の成分で茶褐色～黄色が特徴。ヨード独特の薬香がある。海水起源の源泉に含まれていることが多い為、火山由来の温泉地にはまず存在しない。まだ新しい為、全体値や中央値は不明だが、かなり少ない稀少泉質。</t>
  </si>
  <si>
    <t>「炭酸水素＝重曹」重曹の働きで皮膚病に効果があり、入浴後はさっぱりとした清涼感がある。角質、毛穴の汚れを取るので女性に人気。美容成分メタケイ酸が含まれているとうれしい。アルカリ性だと更にうれしい。しゅわしゅわの炭酸ではない。1,000mgが中央値で、2,000以上は稀少。</t>
  </si>
  <si>
    <t>【特殊成分】「炭酸の湯」で日本では少ない。肌に細かな泡が付着し、毛細血管を拡張、血液循環の促進、血圧低下作用などに効果を持つ。低温で長く入ることが多く、最近は人工炭酸風呂も多い。高温になると炭酸が抜けるので天然の源泉の場合は殆どが冷鉱泉。1,500くらいが中央値。</t>
  </si>
  <si>
    <t>硫酸イオンは血液に多くの酸素を送り込む作用あり、神経痛、胆道疾患や便秘、糖尿病、痛風の改善に良いとされる。副成分のカルシウムには鎮静効果があり、高血圧に効果が期待出来る。濃度が高いと必要以上に油脂が除去されるので乾燥に注意。中央値は1,000前後。1,500以上は稀少。</t>
  </si>
  <si>
    <t>硫酸イオンは血液に多くの酸素を送り込む作用あり、神経痛、胆道疾患や便秘、糖尿病、痛風の改善に良いとされ、マグネシウムは血圧低下・鎮静作用にも効果がある。「傷・病が治った」という逸話や伝説が多い万能泉質。
中央値は1,000前後。1,500以上は稀少。</t>
  </si>
  <si>
    <t>【特殊成分】わき出した時は透明。その後に鉄が酸化されて変色。鉄は造血作用に欠かせない成分で皮膚からも吸収はされるが、飲用の方が効果が高く、貧血気味の女性に人気がある。火山の熱や酸性により地中の鉄分が溶け混ざることが多い為、火山帯に比較的多い。30mg以上は稀少。</t>
  </si>
  <si>
    <t>【特殊成分】2014年に追加され、温泉水1kg中に「よう化物イオン」を10mg以上含む泉質。ヨウ素の名の通り「うがい薬」の成分で茶褐色～黄色が特徴。ヨード独特の薬香がある。海水起源の源泉に含まれていることが多い為、火山由来の温泉地にはまず存在しない。かなり少ない稀少な泉質。</t>
  </si>
  <si>
    <t>pHが高くなるほど溶存物質は少なくなるので、単純温泉になる。
アルカリ性による美肌効果が期待出来るが、火山周辺や地層が厚い場所では殆ど湧出することが無い為、東北にはpH10を超える強アルカリ性の源泉はほぼ無い。トロトロ感を感じやすい泉質が特徴。</t>
  </si>
  <si>
    <r>
      <t>日本で2番目に多く、海水のような塩味がある。塩分が肌に付着して汗の蒸発を防ぐので、保温効果が高いが、濃い温泉は洗い流さないとべたつく。保温効果から高齢者向け。</t>
    </r>
    <r>
      <rPr>
        <b/>
        <sz val="10"/>
        <color rgb="FF000000"/>
        <rFont val="BIZ UDゴシック"/>
        <family val="3"/>
        <charset val="128"/>
      </rPr>
      <t>中央値は4,000ほど</t>
    </r>
    <r>
      <rPr>
        <sz val="10"/>
        <color rgb="FF000000"/>
        <rFont val="BIZ UDゴシック"/>
        <family val="3"/>
        <charset val="128"/>
      </rPr>
      <t>。塩化物イオンが8,500を超え、尚且つナトリウムイオンが5,500を超えた場合は『強塩泉』となる。</t>
    </r>
  </si>
  <si>
    <t>メタケイ酸は化粧水にも使われる保湿成分で、肌の新陳代謝を促進させる効果もある美肌成分。含有量が多い際は温泉の色が青や緑色に変色することもあり、条件が重なれば「うなぎの湯」のトロトロした泉質になる場合もある。東北では鳴子温泉が有名。</t>
  </si>
  <si>
    <t>「美容成分」</t>
  </si>
  <si>
    <t>「消毒効果」</t>
  </si>
  <si>
    <t>メタホウ酸は消毒効果があり、特に切り傷の回復に良いとされている療養泉の成分である一方で、水質汚濁防止法施行令でホウ素が規制される＝悪影響が懸念されると、環境省が真逆の対応を取っていることからいまいちイチオシして良いのか分からない成分。</t>
  </si>
  <si>
    <t>カルシウムは鎮静作用が高く、硫酸塩泉では「石膏泉」と呼ばれていた。石膏泉はお湯にキシキシ感を感じることから、苦手な人もいる。カルシウムはヌルヌル感を減少させるので、アルカリ性なのにツルツル感を感じない時はカルシウムが含まれていることが多い。</t>
  </si>
  <si>
    <t>「鎮静効果」</t>
  </si>
  <si>
    <t>硫黄泉には「単純硫黄泉」「硫化水素泉」の2つに分かれ、硫黄の香りというのは「硫化水素泉」。硫黄臭がしなくても硫黄泉と書かれている場合は「単純硫黄泉」であることが多い。硫化水素は金属を変色させるので車で硫化水素臭漂う温泉街に行った際は要洗車。</t>
  </si>
  <si>
    <t>アルカリ性温泉</t>
  </si>
  <si>
    <t>強塩泉</t>
  </si>
  <si>
    <t>「濃い温泉」</t>
  </si>
  <si>
    <t>塩化物イオンが8,500以上＋ナトリウムイオンが5,500以上の場合は『強塩泉』となる。舐めるとかなりの海水に近い塩味を感じる。
海水の溶存物質は35000mgなので、近い数値の場合、洗い流さないと海水浴後に塩水を洗い流さずに帰るようなものなので注意。</t>
  </si>
  <si>
    <t>湧出地における調査及び試験成績</t>
  </si>
  <si>
    <t>調査年月日</t>
  </si>
  <si>
    <t>（調査時における気温</t>
  </si>
  <si>
    <t>l／min</t>
  </si>
  <si>
    <t>知覚試験</t>
  </si>
  <si>
    <t>pH値</t>
  </si>
  <si>
    <t>遊離硫化水素</t>
  </si>
  <si>
    <t>メタ亜ヒ酸</t>
  </si>
  <si>
    <t>遊離二酸化炭素</t>
  </si>
  <si>
    <t>その他の微量成分</t>
  </si>
  <si>
    <r>
      <t>H</t>
    </r>
    <r>
      <rPr>
        <vertAlign val="superscript"/>
        <sz val="8"/>
        <rFont val="HGPｺﾞｼｯｸM"/>
        <family val="3"/>
        <charset val="128"/>
      </rPr>
      <t>+</t>
    </r>
  </si>
  <si>
    <r>
      <t>F</t>
    </r>
    <r>
      <rPr>
        <vertAlign val="superscript"/>
        <sz val="8"/>
        <rFont val="HGPｺﾞｼｯｸM"/>
        <family val="3"/>
        <charset val="128"/>
      </rPr>
      <t>-</t>
    </r>
  </si>
  <si>
    <r>
      <t>Li</t>
    </r>
    <r>
      <rPr>
        <vertAlign val="superscript"/>
        <sz val="8"/>
        <rFont val="HGPｺﾞｼｯｸM"/>
        <family val="3"/>
        <charset val="128"/>
      </rPr>
      <t>+</t>
    </r>
  </si>
  <si>
    <r>
      <t>Cl</t>
    </r>
    <r>
      <rPr>
        <vertAlign val="superscript"/>
        <sz val="8"/>
        <rFont val="HGPｺﾞｼｯｸM"/>
        <family val="3"/>
        <charset val="128"/>
      </rPr>
      <t>-</t>
    </r>
  </si>
  <si>
    <r>
      <t>Na</t>
    </r>
    <r>
      <rPr>
        <vertAlign val="superscript"/>
        <sz val="8"/>
        <rFont val="HGPｺﾞｼｯｸM"/>
        <family val="3"/>
        <charset val="128"/>
      </rPr>
      <t>+</t>
    </r>
  </si>
  <si>
    <r>
      <t>Br</t>
    </r>
    <r>
      <rPr>
        <vertAlign val="superscript"/>
        <sz val="8"/>
        <rFont val="HGPｺﾞｼｯｸM"/>
        <family val="3"/>
        <charset val="128"/>
      </rPr>
      <t>-</t>
    </r>
  </si>
  <si>
    <r>
      <t>K</t>
    </r>
    <r>
      <rPr>
        <vertAlign val="superscript"/>
        <sz val="8"/>
        <rFont val="HGPｺﾞｼｯｸM"/>
        <family val="3"/>
        <charset val="128"/>
      </rPr>
      <t>+</t>
    </r>
  </si>
  <si>
    <r>
      <t>I</t>
    </r>
    <r>
      <rPr>
        <vertAlign val="superscript"/>
        <sz val="8"/>
        <rFont val="HGPｺﾞｼｯｸM"/>
        <family val="3"/>
        <charset val="128"/>
      </rPr>
      <t>-</t>
    </r>
  </si>
  <si>
    <r>
      <t>NH</t>
    </r>
    <r>
      <rPr>
        <vertAlign val="subscript"/>
        <sz val="8"/>
        <rFont val="HGPｺﾞｼｯｸM"/>
        <family val="3"/>
        <charset val="128"/>
      </rPr>
      <t>4</t>
    </r>
    <r>
      <rPr>
        <vertAlign val="superscript"/>
        <sz val="8"/>
        <rFont val="HGPｺﾞｼｯｸM"/>
        <family val="3"/>
        <charset val="128"/>
      </rPr>
      <t>+</t>
    </r>
  </si>
  <si>
    <r>
      <t>OH</t>
    </r>
    <r>
      <rPr>
        <vertAlign val="superscript"/>
        <sz val="8"/>
        <rFont val="HGPｺﾞｼｯｸM"/>
        <family val="3"/>
        <charset val="128"/>
      </rPr>
      <t>-</t>
    </r>
  </si>
  <si>
    <r>
      <t>Mg</t>
    </r>
    <r>
      <rPr>
        <vertAlign val="superscript"/>
        <sz val="8"/>
        <rFont val="HGPｺﾞｼｯｸM"/>
        <family val="3"/>
        <charset val="128"/>
      </rPr>
      <t>2+</t>
    </r>
  </si>
  <si>
    <r>
      <t>HS</t>
    </r>
    <r>
      <rPr>
        <vertAlign val="superscript"/>
        <sz val="8"/>
        <rFont val="HGPｺﾞｼｯｸM"/>
        <family val="3"/>
        <charset val="128"/>
      </rPr>
      <t>-</t>
    </r>
  </si>
  <si>
    <r>
      <t>Ca</t>
    </r>
    <r>
      <rPr>
        <vertAlign val="superscript"/>
        <sz val="8"/>
        <rFont val="HGPｺﾞｼｯｸM"/>
        <family val="3"/>
        <charset val="128"/>
      </rPr>
      <t>2+</t>
    </r>
  </si>
  <si>
    <r>
      <t>S</t>
    </r>
    <r>
      <rPr>
        <vertAlign val="subscript"/>
        <sz val="8"/>
        <rFont val="HGPｺﾞｼｯｸM"/>
        <family val="3"/>
        <charset val="128"/>
      </rPr>
      <t>2</t>
    </r>
    <r>
      <rPr>
        <sz val="8"/>
        <rFont val="HGPｺﾞｼｯｸM"/>
        <family val="3"/>
        <charset val="128"/>
      </rPr>
      <t>O</t>
    </r>
    <r>
      <rPr>
        <vertAlign val="subscript"/>
        <sz val="8"/>
        <rFont val="HGPｺﾞｼｯｸM"/>
        <family val="3"/>
        <charset val="128"/>
      </rPr>
      <t>3</t>
    </r>
    <r>
      <rPr>
        <vertAlign val="superscript"/>
        <sz val="8"/>
        <rFont val="HGPｺﾞｼｯｸM"/>
        <family val="3"/>
        <charset val="128"/>
      </rPr>
      <t>2-</t>
    </r>
  </si>
  <si>
    <r>
      <t>Sr</t>
    </r>
    <r>
      <rPr>
        <vertAlign val="superscript"/>
        <sz val="8"/>
        <rFont val="HGPｺﾞｼｯｸM"/>
        <family val="3"/>
        <charset val="128"/>
      </rPr>
      <t>2+</t>
    </r>
  </si>
  <si>
    <r>
      <t>HSO</t>
    </r>
    <r>
      <rPr>
        <vertAlign val="subscript"/>
        <sz val="8"/>
        <rFont val="HGPｺﾞｼｯｸM"/>
        <family val="3"/>
        <charset val="128"/>
      </rPr>
      <t>4</t>
    </r>
    <r>
      <rPr>
        <vertAlign val="superscript"/>
        <sz val="8"/>
        <rFont val="HGPｺﾞｼｯｸM"/>
        <family val="3"/>
        <charset val="128"/>
      </rPr>
      <t>-</t>
    </r>
  </si>
  <si>
    <r>
      <t>Al</t>
    </r>
    <r>
      <rPr>
        <vertAlign val="superscript"/>
        <sz val="8"/>
        <rFont val="HGPｺﾞｼｯｸM"/>
        <family val="3"/>
        <charset val="128"/>
      </rPr>
      <t>3+</t>
    </r>
  </si>
  <si>
    <r>
      <t>SO</t>
    </r>
    <r>
      <rPr>
        <vertAlign val="subscript"/>
        <sz val="8"/>
        <rFont val="HGPｺﾞｼｯｸM"/>
        <family val="3"/>
        <charset val="128"/>
      </rPr>
      <t>4</t>
    </r>
    <r>
      <rPr>
        <vertAlign val="superscript"/>
        <sz val="8"/>
        <rFont val="HGPｺﾞｼｯｸM"/>
        <family val="3"/>
        <charset val="128"/>
      </rPr>
      <t>2-</t>
    </r>
  </si>
  <si>
    <r>
      <t>Ba</t>
    </r>
    <r>
      <rPr>
        <vertAlign val="superscript"/>
        <sz val="8"/>
        <rFont val="HGPｺﾞｼｯｸM"/>
        <family val="3"/>
        <charset val="128"/>
      </rPr>
      <t>2+</t>
    </r>
  </si>
  <si>
    <r>
      <t>NO</t>
    </r>
    <r>
      <rPr>
        <vertAlign val="subscript"/>
        <sz val="8"/>
        <rFont val="HGPｺﾞｼｯｸM"/>
        <family val="3"/>
        <charset val="128"/>
      </rPr>
      <t>3</t>
    </r>
    <r>
      <rPr>
        <vertAlign val="superscript"/>
        <sz val="8"/>
        <rFont val="HGPｺﾞｼｯｸM"/>
        <family val="3"/>
        <charset val="128"/>
      </rPr>
      <t>-</t>
    </r>
  </si>
  <si>
    <r>
      <t>Mn</t>
    </r>
    <r>
      <rPr>
        <vertAlign val="superscript"/>
        <sz val="8"/>
        <rFont val="HGPｺﾞｼｯｸM"/>
        <family val="3"/>
        <charset val="128"/>
      </rPr>
      <t>2+</t>
    </r>
  </si>
  <si>
    <r>
      <t>H</t>
    </r>
    <r>
      <rPr>
        <vertAlign val="subscript"/>
        <sz val="8"/>
        <rFont val="HGPｺﾞｼｯｸM"/>
        <family val="3"/>
        <charset val="128"/>
      </rPr>
      <t>2</t>
    </r>
    <r>
      <rPr>
        <sz val="8"/>
        <rFont val="HGPｺﾞｼｯｸM"/>
        <family val="3"/>
        <charset val="128"/>
      </rPr>
      <t>PO</t>
    </r>
    <r>
      <rPr>
        <vertAlign val="subscript"/>
        <sz val="8"/>
        <rFont val="HGPｺﾞｼｯｸM"/>
        <family val="3"/>
        <charset val="128"/>
      </rPr>
      <t>4</t>
    </r>
    <r>
      <rPr>
        <vertAlign val="superscript"/>
        <sz val="8"/>
        <rFont val="HGPｺﾞｼｯｸM"/>
        <family val="3"/>
        <charset val="128"/>
      </rPr>
      <t>−</t>
    </r>
  </si>
  <si>
    <r>
      <t>Fe</t>
    </r>
    <r>
      <rPr>
        <vertAlign val="superscript"/>
        <sz val="8"/>
        <rFont val="HGPｺﾞｼｯｸM"/>
        <family val="3"/>
        <charset val="128"/>
      </rPr>
      <t>2+</t>
    </r>
  </si>
  <si>
    <r>
      <t>HPO</t>
    </r>
    <r>
      <rPr>
        <vertAlign val="subscript"/>
        <sz val="8"/>
        <rFont val="HGPｺﾞｼｯｸM"/>
        <family val="3"/>
        <charset val="128"/>
      </rPr>
      <t>4</t>
    </r>
    <r>
      <rPr>
        <vertAlign val="superscript"/>
        <sz val="8"/>
        <rFont val="HGPｺﾞｼｯｸM"/>
        <family val="3"/>
        <charset val="128"/>
      </rPr>
      <t>2−</t>
    </r>
  </si>
  <si>
    <r>
      <t>Fe</t>
    </r>
    <r>
      <rPr>
        <vertAlign val="superscript"/>
        <sz val="8"/>
        <rFont val="HGPｺﾞｼｯｸM"/>
        <family val="3"/>
        <charset val="128"/>
      </rPr>
      <t>3+</t>
    </r>
  </si>
  <si>
    <r>
      <t>A</t>
    </r>
    <r>
      <rPr>
        <vertAlign val="subscript"/>
        <sz val="8"/>
        <rFont val="HGPｺﾞｼｯｸM"/>
        <family val="3"/>
        <charset val="128"/>
      </rPr>
      <t>S</t>
    </r>
    <r>
      <rPr>
        <sz val="8"/>
        <rFont val="HGPｺﾞｼｯｸM"/>
        <family val="3"/>
        <charset val="128"/>
      </rPr>
      <t>O</t>
    </r>
    <r>
      <rPr>
        <vertAlign val="subscript"/>
        <sz val="8"/>
        <rFont val="HGPｺﾞｼｯｸM"/>
        <family val="3"/>
        <charset val="128"/>
      </rPr>
      <t>2</t>
    </r>
    <r>
      <rPr>
        <vertAlign val="superscript"/>
        <sz val="8"/>
        <rFont val="HGPｺﾞｼｯｸM"/>
        <family val="3"/>
        <charset val="128"/>
      </rPr>
      <t>-</t>
    </r>
  </si>
  <si>
    <r>
      <t>Cu</t>
    </r>
    <r>
      <rPr>
        <vertAlign val="superscript"/>
        <sz val="8"/>
        <rFont val="HGPｺﾞｼｯｸM"/>
        <family val="3"/>
        <charset val="128"/>
      </rPr>
      <t>2+</t>
    </r>
  </si>
  <si>
    <r>
      <t>HCO</t>
    </r>
    <r>
      <rPr>
        <vertAlign val="subscript"/>
        <sz val="8"/>
        <rFont val="HGPｺﾞｼｯｸM"/>
        <family val="3"/>
        <charset val="128"/>
      </rPr>
      <t>3</t>
    </r>
    <r>
      <rPr>
        <vertAlign val="superscript"/>
        <sz val="8"/>
        <rFont val="HGPｺﾞｼｯｸM"/>
        <family val="3"/>
        <charset val="128"/>
      </rPr>
      <t>-</t>
    </r>
  </si>
  <si>
    <r>
      <t>Zn</t>
    </r>
    <r>
      <rPr>
        <vertAlign val="superscript"/>
        <sz val="8"/>
        <rFont val="HGPｺﾞｼｯｸM"/>
        <family val="3"/>
        <charset val="128"/>
      </rPr>
      <t>2＋</t>
    </r>
  </si>
  <si>
    <r>
      <t>CO</t>
    </r>
    <r>
      <rPr>
        <vertAlign val="subscript"/>
        <sz val="8"/>
        <rFont val="HGPｺﾞｼｯｸM"/>
        <family val="3"/>
        <charset val="128"/>
      </rPr>
      <t>3</t>
    </r>
    <r>
      <rPr>
        <vertAlign val="superscript"/>
        <sz val="8"/>
        <rFont val="HGPｺﾞｼｯｸM"/>
        <family val="3"/>
        <charset val="128"/>
      </rPr>
      <t>2-</t>
    </r>
  </si>
  <si>
    <r>
      <t>HSiO</t>
    </r>
    <r>
      <rPr>
        <vertAlign val="subscript"/>
        <sz val="8"/>
        <rFont val="HGPｺﾞｼｯｸM"/>
        <family val="3"/>
        <charset val="128"/>
      </rPr>
      <t>3</t>
    </r>
    <r>
      <rPr>
        <vertAlign val="superscript"/>
        <sz val="8"/>
        <rFont val="HGPｺﾞｼｯｸM"/>
        <family val="3"/>
        <charset val="128"/>
      </rPr>
      <t>-</t>
    </r>
  </si>
  <si>
    <r>
      <t>BO</t>
    </r>
    <r>
      <rPr>
        <vertAlign val="subscript"/>
        <sz val="8"/>
        <rFont val="HGPｺﾞｼｯｸM"/>
        <family val="3"/>
        <charset val="128"/>
      </rPr>
      <t>2</t>
    </r>
    <r>
      <rPr>
        <vertAlign val="superscript"/>
        <sz val="8"/>
        <rFont val="HGPｺﾞｼｯｸM"/>
        <family val="3"/>
        <charset val="128"/>
      </rPr>
      <t>-</t>
    </r>
  </si>
  <si>
    <t>よう化物イオン</t>
  </si>
  <si>
    <t>℃）</t>
  </si>
  <si>
    <t>令和3年6月1日</t>
  </si>
  <si>
    <r>
      <t>×10</t>
    </r>
    <r>
      <rPr>
        <vertAlign val="superscript"/>
        <sz val="8"/>
        <rFont val="BIZ UDPゴシック"/>
        <family val="3"/>
        <charset val="128"/>
      </rPr>
      <t>－10</t>
    </r>
    <r>
      <rPr>
        <sz val="8"/>
        <rFont val="BIZ UDPゴシック"/>
        <family val="3"/>
        <charset val="128"/>
      </rPr>
      <t>Ci</t>
    </r>
  </si>
  <si>
    <t>泉質</t>
  </si>
  <si>
    <t>mg/kg</t>
  </si>
  <si>
    <t>成分に影響を与える項目</t>
  </si>
  <si>
    <t>循環ろ過</t>
  </si>
  <si>
    <t>源泉100％です</t>
  </si>
  <si>
    <t>入浴剤の使用</t>
  </si>
  <si>
    <t>冬期など源泉温度が低い場合は加温を行なう場合が有ります</t>
  </si>
  <si>
    <t>内湯のみ</t>
  </si>
  <si>
    <t>内湯のみ循環ろ過装置を利用／露天風呂は源泉掛け流しです</t>
  </si>
  <si>
    <t>あり</t>
  </si>
  <si>
    <t>塩素系薬剤を使用</t>
  </si>
  <si>
    <r>
      <t>CO</t>
    </r>
    <r>
      <rPr>
        <vertAlign val="subscript"/>
        <sz val="9"/>
        <rFont val="HGPｺﾞｼｯｸM"/>
        <family val="3"/>
        <charset val="128"/>
      </rPr>
      <t>2</t>
    </r>
  </si>
  <si>
    <r>
      <t>H</t>
    </r>
    <r>
      <rPr>
        <vertAlign val="subscript"/>
        <sz val="9"/>
        <rFont val="HGPｺﾞｼｯｸM"/>
        <family val="3"/>
        <charset val="128"/>
      </rPr>
      <t>2</t>
    </r>
    <r>
      <rPr>
        <sz val="9"/>
        <rFont val="HGPｺﾞｼｯｸM"/>
        <family val="3"/>
        <charset val="128"/>
      </rPr>
      <t>S</t>
    </r>
  </si>
  <si>
    <r>
      <t>H</t>
    </r>
    <r>
      <rPr>
        <vertAlign val="subscript"/>
        <sz val="9"/>
        <rFont val="HGPｺﾞｼｯｸM"/>
        <family val="3"/>
        <charset val="128"/>
      </rPr>
      <t>2</t>
    </r>
    <r>
      <rPr>
        <sz val="9"/>
        <rFont val="HGPｺﾞｼｯｸM"/>
        <family val="3"/>
        <charset val="128"/>
      </rPr>
      <t>SiO</t>
    </r>
    <r>
      <rPr>
        <vertAlign val="subscript"/>
        <sz val="9"/>
        <rFont val="HGPｺﾞｼｯｸM"/>
        <family val="3"/>
        <charset val="128"/>
      </rPr>
      <t>3</t>
    </r>
  </si>
  <si>
    <r>
      <t>HBO</t>
    </r>
    <r>
      <rPr>
        <vertAlign val="subscript"/>
        <sz val="9"/>
        <rFont val="HGPｺﾞｼｯｸM"/>
        <family val="3"/>
        <charset val="128"/>
      </rPr>
      <t>2</t>
    </r>
  </si>
  <si>
    <r>
      <t>HAsO</t>
    </r>
    <r>
      <rPr>
        <vertAlign val="subscript"/>
        <sz val="9"/>
        <rFont val="HGPｺﾞｼｯｸM"/>
        <family val="3"/>
        <charset val="128"/>
      </rPr>
      <t>2</t>
    </r>
  </si>
  <si>
    <t>総硫黄</t>
  </si>
  <si>
    <t>可否</t>
  </si>
  <si>
    <t>塩類泉</t>
  </si>
  <si>
    <t>アルカリ性単純温泉</t>
  </si>
  <si>
    <t>単純泉</t>
  </si>
  <si>
    <t>基準値</t>
  </si>
  <si>
    <t>特殊
成分</t>
  </si>
  <si>
    <t>よう素泉</t>
  </si>
  <si>
    <t>鉄泉</t>
  </si>
  <si>
    <t>解説</t>
  </si>
  <si>
    <t>溶存物質1,000mg以上で、塩化物イオンのミリバル％の比率が20％以上</t>
  </si>
  <si>
    <t>溶存物質1,000mg以上で、硫酸イオンのミリバル％の比率が20％以上</t>
  </si>
  <si>
    <t>溶存物質1,000mg以上で、炭酸水素イオンのミリバル％の比率が20％以上</t>
  </si>
  <si>
    <t>水素イオンが1mg以上（ｐH3未満）</t>
  </si>
  <si>
    <t>総硫黄が2mg以上　総硫黄(S)=[HS-]×32.06/33.0679+H2S×32.06/34.0758+[S2O32]×32.06×2/112.1182</t>
  </si>
  <si>
    <t>遊離二酸化炭素が１，０００mg以上</t>
  </si>
  <si>
    <r>
      <t>ラドンが30××10</t>
    </r>
    <r>
      <rPr>
        <vertAlign val="superscript"/>
        <sz val="10"/>
        <rFont val="HGPｺﾞｼｯｸM"/>
        <family val="3"/>
        <charset val="128"/>
      </rPr>
      <t>－10</t>
    </r>
    <r>
      <rPr>
        <sz val="10"/>
        <rFont val="HGPｺﾞｼｯｸM"/>
        <family val="3"/>
        <charset val="128"/>
      </rPr>
      <t>Ci以上</t>
    </r>
  </si>
  <si>
    <t>総鉄イオン（鉄Ⅱ+鉄Ⅲ）が20mg以上</t>
  </si>
  <si>
    <t>よう化物イオンが10ｍｇ以上</t>
  </si>
  <si>
    <t>塩類泉に該当せず、泉温が25℃以上、ｐHが8.5以上のアルカリ質の泉質が該当</t>
  </si>
  <si>
    <t>温泉成分分析表</t>
  </si>
  <si>
    <t>最新の泉質名（10種）のいずれに該当するかの確認表です。ミリグラムを左の表に入力後に自動的に評価されます。
○は該当、×は該当しません。／塩類泉で複数該当した際は基準値が高い順に掲載します。
特殊成分で複数該当した際は上（酸性）から下（よう素）の順で記載します。※特殊成分は基準値順ではありません。</t>
  </si>
  <si>
    <t>塩類泉に該当せず、泉温が25℃以上、ｐHが8.4以下の泉質が該当</t>
  </si>
  <si>
    <t>高温泉</t>
  </si>
  <si>
    <t>温泉</t>
  </si>
  <si>
    <t>低温泉</t>
  </si>
  <si>
    <t>泉質名「（例）ナトリウム･カルシウム―塩化物泉」の後ろには「浸透圧／液性／泉温」を表記します。
全て左の表を入力すれば自動的に入力され。一目で併記する文言が確認できます。</t>
  </si>
  <si>
    <t>←このまま上記の泉質名に続いて併記するのが通例。スペースは空けず「低張性中性高温泉」のように表記する。</t>
  </si>
  <si>
    <t>併記
内容</t>
  </si>
  <si>
    <t>施設管理者の方が利用する場合の注意</t>
  </si>
  <si>
    <r>
      <t>本表は現状のフォーマットのまま、</t>
    </r>
    <r>
      <rPr>
        <b/>
        <sz val="18"/>
        <color rgb="FFFF0000"/>
        <rFont val="AR P丸ゴシック体E"/>
        <family val="3"/>
        <charset val="128"/>
      </rPr>
      <t>正規</t>
    </r>
    <r>
      <rPr>
        <sz val="18"/>
        <color rgb="FFFF0000"/>
        <rFont val="AR P丸ゴシック体E"/>
        <family val="3"/>
        <charset val="128"/>
      </rPr>
      <t xml:space="preserve">の温泉分析書そのものとして利用することは出来ません。
</t>
    </r>
    <r>
      <rPr>
        <sz val="11"/>
        <color theme="1"/>
        <rFont val="ＭＳ Ｐゴシック"/>
        <family val="2"/>
        <scheme val="minor"/>
      </rPr>
      <t>（分析者や登録番号記載箇所が無いため）</t>
    </r>
    <r>
      <rPr>
        <sz val="16"/>
        <color rgb="FFFF0000"/>
        <rFont val="AR P丸ゴシック体E"/>
        <family val="3"/>
        <charset val="128"/>
      </rPr>
      <t xml:space="preserve">
</t>
    </r>
    <r>
      <rPr>
        <sz val="18"/>
        <color rgb="FFFF0000"/>
        <rFont val="AR P丸ゴシック体E"/>
        <family val="3"/>
        <charset val="128"/>
      </rPr>
      <t xml:space="preserve">
浴室には必ず調査会社が作成した正規の成分表の掲示が必須です。
本表は浴室以外に成分や源泉名を提示したい場合や、SNSやサイトでの宣伝・解説などの目的でご利用ください。</t>
    </r>
  </si>
  <si>
    <t>東北名湯の宿</t>
  </si>
  <si>
    <t>東北名湯源泉01号・02号 混合泉</t>
  </si>
  <si>
    <t>無色透明にして、強い塩味と硫化水素臭を有する</t>
  </si>
  <si>
    <t>酸性・含硫黄―アルミニウム―硫酸塩温泉 低張性強酸性高温泉</t>
  </si>
  <si>
    <t>遊離硫酸</t>
  </si>
  <si>
    <t>1mg</t>
  </si>
  <si>
    <r>
      <t>(H</t>
    </r>
    <r>
      <rPr>
        <vertAlign val="superscript"/>
        <sz val="8"/>
        <color theme="1"/>
        <rFont val="HGPｺﾞｼｯｸM"/>
        <family val="3"/>
        <charset val="128"/>
      </rPr>
      <t>+</t>
    </r>
    <r>
      <rPr>
        <sz val="8"/>
        <color theme="1"/>
        <rFont val="HGPｺﾞｼｯｸM"/>
        <family val="3"/>
        <charset val="128"/>
      </rPr>
      <t>)</t>
    </r>
  </si>
  <si>
    <r>
      <t>(Li</t>
    </r>
    <r>
      <rPr>
        <vertAlign val="superscript"/>
        <sz val="8"/>
        <color theme="1"/>
        <rFont val="HGPｺﾞｼｯｸM"/>
        <family val="3"/>
        <charset val="128"/>
      </rPr>
      <t>+</t>
    </r>
    <r>
      <rPr>
        <sz val="8"/>
        <color theme="1"/>
        <rFont val="HGPｺﾞｼｯｸM"/>
        <family val="3"/>
        <charset val="128"/>
      </rPr>
      <t>)</t>
    </r>
  </si>
  <si>
    <r>
      <t>(Na</t>
    </r>
    <r>
      <rPr>
        <vertAlign val="superscript"/>
        <sz val="8"/>
        <rFont val="HGPｺﾞｼｯｸM"/>
        <family val="3"/>
        <charset val="128"/>
      </rPr>
      <t>+</t>
    </r>
    <r>
      <rPr>
        <sz val="8"/>
        <rFont val="HGPｺﾞｼｯｸM"/>
        <family val="3"/>
        <charset val="128"/>
      </rPr>
      <t>)</t>
    </r>
  </si>
  <si>
    <r>
      <t>(K</t>
    </r>
    <r>
      <rPr>
        <vertAlign val="superscript"/>
        <sz val="8"/>
        <color theme="1"/>
        <rFont val="HGPｺﾞｼｯｸM"/>
        <family val="3"/>
        <charset val="128"/>
      </rPr>
      <t>+</t>
    </r>
    <r>
      <rPr>
        <sz val="8"/>
        <color theme="1"/>
        <rFont val="HGPｺﾞｼｯｸM"/>
        <family val="3"/>
        <charset val="128"/>
      </rPr>
      <t>)</t>
    </r>
  </si>
  <si>
    <r>
      <t>(NH</t>
    </r>
    <r>
      <rPr>
        <vertAlign val="subscript"/>
        <sz val="8"/>
        <color theme="1"/>
        <rFont val="HGPｺﾞｼｯｸM"/>
        <family val="3"/>
        <charset val="128"/>
      </rPr>
      <t>4</t>
    </r>
    <r>
      <rPr>
        <vertAlign val="superscript"/>
        <sz val="8"/>
        <color theme="1"/>
        <rFont val="HGPｺﾞｼｯｸM"/>
        <family val="3"/>
        <charset val="128"/>
      </rPr>
      <t>+</t>
    </r>
    <r>
      <rPr>
        <sz val="8"/>
        <color theme="1"/>
        <rFont val="HGPｺﾞｼｯｸM"/>
        <family val="3"/>
        <charset val="128"/>
      </rPr>
      <t>)</t>
    </r>
  </si>
  <si>
    <r>
      <t>(Mg</t>
    </r>
    <r>
      <rPr>
        <vertAlign val="superscript"/>
        <sz val="8"/>
        <color theme="1"/>
        <rFont val="HGPｺﾞｼｯｸM"/>
        <family val="3"/>
        <charset val="128"/>
      </rPr>
      <t>2+</t>
    </r>
    <r>
      <rPr>
        <sz val="8"/>
        <color theme="1"/>
        <rFont val="HGPｺﾞｼｯｸM"/>
        <family val="3"/>
        <charset val="128"/>
      </rPr>
      <t>)</t>
    </r>
  </si>
  <si>
    <r>
      <t>(Ca</t>
    </r>
    <r>
      <rPr>
        <vertAlign val="superscript"/>
        <sz val="8"/>
        <color theme="1"/>
        <rFont val="HGPｺﾞｼｯｸM"/>
        <family val="3"/>
        <charset val="128"/>
      </rPr>
      <t>2+</t>
    </r>
    <r>
      <rPr>
        <sz val="8"/>
        <color theme="1"/>
        <rFont val="HGPｺﾞｼｯｸM"/>
        <family val="3"/>
        <charset val="128"/>
      </rPr>
      <t>)</t>
    </r>
  </si>
  <si>
    <r>
      <t>(Sr</t>
    </r>
    <r>
      <rPr>
        <vertAlign val="superscript"/>
        <sz val="8"/>
        <color theme="1"/>
        <rFont val="HGPｺﾞｼｯｸM"/>
        <family val="3"/>
        <charset val="128"/>
      </rPr>
      <t>2+</t>
    </r>
    <r>
      <rPr>
        <sz val="8"/>
        <color theme="1"/>
        <rFont val="HGPｺﾞｼｯｸM"/>
        <family val="3"/>
        <charset val="128"/>
      </rPr>
      <t>)</t>
    </r>
  </si>
  <si>
    <r>
      <t>(Al</t>
    </r>
    <r>
      <rPr>
        <vertAlign val="superscript"/>
        <sz val="8"/>
        <color theme="1"/>
        <rFont val="HGPｺﾞｼｯｸM"/>
        <family val="3"/>
        <charset val="128"/>
      </rPr>
      <t>3+</t>
    </r>
    <r>
      <rPr>
        <sz val="8"/>
        <color theme="1"/>
        <rFont val="HGPｺﾞｼｯｸM"/>
        <family val="3"/>
        <charset val="128"/>
      </rPr>
      <t>)</t>
    </r>
  </si>
  <si>
    <r>
      <t>(Ba</t>
    </r>
    <r>
      <rPr>
        <vertAlign val="superscript"/>
        <sz val="8"/>
        <color theme="1"/>
        <rFont val="HGPｺﾞｼｯｸM"/>
        <family val="3"/>
        <charset val="128"/>
      </rPr>
      <t>2+</t>
    </r>
    <r>
      <rPr>
        <sz val="8"/>
        <color theme="1"/>
        <rFont val="HGPｺﾞｼｯｸM"/>
        <family val="3"/>
        <charset val="128"/>
      </rPr>
      <t>)</t>
    </r>
  </si>
  <si>
    <r>
      <t>(Mn</t>
    </r>
    <r>
      <rPr>
        <vertAlign val="superscript"/>
        <sz val="8"/>
        <color theme="1"/>
        <rFont val="HGPｺﾞｼｯｸM"/>
        <family val="3"/>
        <charset val="128"/>
      </rPr>
      <t>2+</t>
    </r>
    <r>
      <rPr>
        <sz val="8"/>
        <color theme="1"/>
        <rFont val="HGPｺﾞｼｯｸM"/>
        <family val="3"/>
        <charset val="128"/>
      </rPr>
      <t>)</t>
    </r>
  </si>
  <si>
    <r>
      <t>(Fe</t>
    </r>
    <r>
      <rPr>
        <vertAlign val="superscript"/>
        <sz val="8"/>
        <color theme="1"/>
        <rFont val="HGPｺﾞｼｯｸM"/>
        <family val="3"/>
        <charset val="128"/>
      </rPr>
      <t>2+</t>
    </r>
    <r>
      <rPr>
        <sz val="8"/>
        <color theme="1"/>
        <rFont val="HGPｺﾞｼｯｸM"/>
        <family val="3"/>
        <charset val="128"/>
      </rPr>
      <t>)</t>
    </r>
  </si>
  <si>
    <r>
      <t>(Fe</t>
    </r>
    <r>
      <rPr>
        <vertAlign val="superscript"/>
        <sz val="8"/>
        <color theme="1"/>
        <rFont val="HGPｺﾞｼｯｸM"/>
        <family val="3"/>
        <charset val="128"/>
      </rPr>
      <t>3+</t>
    </r>
    <r>
      <rPr>
        <sz val="8"/>
        <color theme="1"/>
        <rFont val="HGPｺﾞｼｯｸM"/>
        <family val="3"/>
        <charset val="128"/>
      </rPr>
      <t>)</t>
    </r>
  </si>
  <si>
    <r>
      <t>(Cu</t>
    </r>
    <r>
      <rPr>
        <vertAlign val="superscript"/>
        <sz val="8"/>
        <color theme="1"/>
        <rFont val="HGPｺﾞｼｯｸM"/>
        <family val="3"/>
        <charset val="128"/>
      </rPr>
      <t>2+</t>
    </r>
    <r>
      <rPr>
        <sz val="8"/>
        <color theme="1"/>
        <rFont val="HGPｺﾞｼｯｸM"/>
        <family val="3"/>
        <charset val="128"/>
      </rPr>
      <t>)</t>
    </r>
  </si>
  <si>
    <r>
      <t>(Zn</t>
    </r>
    <r>
      <rPr>
        <vertAlign val="superscript"/>
        <sz val="8"/>
        <color theme="1"/>
        <rFont val="HGPｺﾞｼｯｸM"/>
        <family val="3"/>
        <charset val="128"/>
      </rPr>
      <t>2＋</t>
    </r>
    <r>
      <rPr>
        <sz val="8"/>
        <color theme="1"/>
        <rFont val="HGPｺﾞｼｯｸM"/>
        <family val="3"/>
        <charset val="128"/>
      </rPr>
      <t>)</t>
    </r>
  </si>
  <si>
    <r>
      <t>(F</t>
    </r>
    <r>
      <rPr>
        <vertAlign val="superscript"/>
        <sz val="8"/>
        <rFont val="HGPｺﾞｼｯｸM"/>
        <family val="3"/>
        <charset val="128"/>
      </rPr>
      <t>-</t>
    </r>
    <r>
      <rPr>
        <sz val="8"/>
        <rFont val="HGPｺﾞｼｯｸM"/>
        <family val="3"/>
        <charset val="128"/>
      </rPr>
      <t>)</t>
    </r>
  </si>
  <si>
    <r>
      <t>(Cl</t>
    </r>
    <r>
      <rPr>
        <vertAlign val="superscript"/>
        <sz val="8"/>
        <rFont val="HGPｺﾞｼｯｸM"/>
        <family val="3"/>
        <charset val="128"/>
      </rPr>
      <t>-</t>
    </r>
    <r>
      <rPr>
        <sz val="8"/>
        <rFont val="HGPｺﾞｼｯｸM"/>
        <family val="3"/>
        <charset val="128"/>
      </rPr>
      <t>)</t>
    </r>
  </si>
  <si>
    <r>
      <t>(Br</t>
    </r>
    <r>
      <rPr>
        <vertAlign val="superscript"/>
        <sz val="8"/>
        <rFont val="HGPｺﾞｼｯｸM"/>
        <family val="3"/>
        <charset val="128"/>
      </rPr>
      <t>-</t>
    </r>
    <r>
      <rPr>
        <sz val="8"/>
        <rFont val="HGPｺﾞｼｯｸM"/>
        <family val="3"/>
        <charset val="128"/>
      </rPr>
      <t>)</t>
    </r>
  </si>
  <si>
    <r>
      <t>(I</t>
    </r>
    <r>
      <rPr>
        <vertAlign val="superscript"/>
        <sz val="8"/>
        <rFont val="HGPｺﾞｼｯｸM"/>
        <family val="3"/>
        <charset val="128"/>
      </rPr>
      <t>-</t>
    </r>
    <r>
      <rPr>
        <sz val="8"/>
        <rFont val="HGPｺﾞｼｯｸM"/>
        <family val="3"/>
        <charset val="128"/>
      </rPr>
      <t>)</t>
    </r>
  </si>
  <si>
    <r>
      <t>(OH</t>
    </r>
    <r>
      <rPr>
        <vertAlign val="superscript"/>
        <sz val="8"/>
        <rFont val="HGPｺﾞｼｯｸM"/>
        <family val="3"/>
        <charset val="128"/>
      </rPr>
      <t>-</t>
    </r>
    <r>
      <rPr>
        <sz val="8"/>
        <rFont val="HGPｺﾞｼｯｸM"/>
        <family val="3"/>
        <charset val="128"/>
      </rPr>
      <t>)</t>
    </r>
  </si>
  <si>
    <r>
      <t>(HS</t>
    </r>
    <r>
      <rPr>
        <vertAlign val="superscript"/>
        <sz val="8"/>
        <rFont val="HGPｺﾞｼｯｸM"/>
        <family val="3"/>
        <charset val="128"/>
      </rPr>
      <t>-</t>
    </r>
    <r>
      <rPr>
        <sz val="8"/>
        <rFont val="HGPｺﾞｼｯｸM"/>
        <family val="3"/>
        <charset val="128"/>
      </rPr>
      <t>)</t>
    </r>
  </si>
  <si>
    <r>
      <t>(S</t>
    </r>
    <r>
      <rPr>
        <vertAlign val="subscript"/>
        <sz val="8"/>
        <rFont val="HGPｺﾞｼｯｸM"/>
        <family val="3"/>
        <charset val="128"/>
      </rPr>
      <t>2</t>
    </r>
    <r>
      <rPr>
        <sz val="8"/>
        <rFont val="HGPｺﾞｼｯｸM"/>
        <family val="3"/>
        <charset val="128"/>
      </rPr>
      <t>O</t>
    </r>
    <r>
      <rPr>
        <vertAlign val="subscript"/>
        <sz val="8"/>
        <rFont val="HGPｺﾞｼｯｸM"/>
        <family val="3"/>
        <charset val="128"/>
      </rPr>
      <t>3</t>
    </r>
    <r>
      <rPr>
        <vertAlign val="superscript"/>
        <sz val="8"/>
        <rFont val="HGPｺﾞｼｯｸM"/>
        <family val="3"/>
        <charset val="128"/>
      </rPr>
      <t>2-</t>
    </r>
    <r>
      <rPr>
        <sz val="8"/>
        <rFont val="HGPｺﾞｼｯｸM"/>
        <family val="3"/>
        <charset val="128"/>
      </rPr>
      <t>)</t>
    </r>
  </si>
  <si>
    <r>
      <t>(HSO</t>
    </r>
    <r>
      <rPr>
        <vertAlign val="subscript"/>
        <sz val="8"/>
        <rFont val="HGPｺﾞｼｯｸM"/>
        <family val="3"/>
        <charset val="128"/>
      </rPr>
      <t>4</t>
    </r>
    <r>
      <rPr>
        <vertAlign val="superscript"/>
        <sz val="8"/>
        <rFont val="HGPｺﾞｼｯｸM"/>
        <family val="3"/>
        <charset val="128"/>
      </rPr>
      <t>-</t>
    </r>
    <r>
      <rPr>
        <sz val="8"/>
        <rFont val="HGPｺﾞｼｯｸM"/>
        <family val="3"/>
        <charset val="128"/>
      </rPr>
      <t>)</t>
    </r>
  </si>
  <si>
    <r>
      <t>(SO</t>
    </r>
    <r>
      <rPr>
        <vertAlign val="subscript"/>
        <sz val="8"/>
        <rFont val="HGPｺﾞｼｯｸM"/>
        <family val="3"/>
        <charset val="128"/>
      </rPr>
      <t>4</t>
    </r>
    <r>
      <rPr>
        <vertAlign val="superscript"/>
        <sz val="8"/>
        <rFont val="HGPｺﾞｼｯｸM"/>
        <family val="3"/>
        <charset val="128"/>
      </rPr>
      <t>2-</t>
    </r>
    <r>
      <rPr>
        <sz val="8"/>
        <rFont val="HGPｺﾞｼｯｸM"/>
        <family val="3"/>
        <charset val="128"/>
      </rPr>
      <t>)</t>
    </r>
  </si>
  <si>
    <r>
      <t>(NO</t>
    </r>
    <r>
      <rPr>
        <vertAlign val="subscript"/>
        <sz val="8"/>
        <rFont val="HGPｺﾞｼｯｸM"/>
        <family val="3"/>
        <charset val="128"/>
      </rPr>
      <t>3</t>
    </r>
    <r>
      <rPr>
        <vertAlign val="superscript"/>
        <sz val="8"/>
        <rFont val="HGPｺﾞｼｯｸM"/>
        <family val="3"/>
        <charset val="128"/>
      </rPr>
      <t>-</t>
    </r>
    <r>
      <rPr>
        <sz val="8"/>
        <rFont val="HGPｺﾞｼｯｸM"/>
        <family val="3"/>
        <charset val="128"/>
      </rPr>
      <t>)</t>
    </r>
  </si>
  <si>
    <r>
      <t>(H</t>
    </r>
    <r>
      <rPr>
        <vertAlign val="subscript"/>
        <sz val="8"/>
        <rFont val="HGPｺﾞｼｯｸM"/>
        <family val="3"/>
        <charset val="128"/>
      </rPr>
      <t>2</t>
    </r>
    <r>
      <rPr>
        <sz val="8"/>
        <rFont val="HGPｺﾞｼｯｸM"/>
        <family val="3"/>
        <charset val="128"/>
      </rPr>
      <t>PO</t>
    </r>
    <r>
      <rPr>
        <vertAlign val="subscript"/>
        <sz val="8"/>
        <rFont val="HGPｺﾞｼｯｸM"/>
        <family val="3"/>
        <charset val="128"/>
      </rPr>
      <t>4</t>
    </r>
    <r>
      <rPr>
        <vertAlign val="superscript"/>
        <sz val="8"/>
        <rFont val="HGPｺﾞｼｯｸM"/>
        <family val="3"/>
        <charset val="128"/>
      </rPr>
      <t>−</t>
    </r>
    <r>
      <rPr>
        <sz val="8"/>
        <rFont val="HGPｺﾞｼｯｸM"/>
        <family val="3"/>
        <charset val="128"/>
      </rPr>
      <t>)</t>
    </r>
  </si>
  <si>
    <r>
      <t>(HPO</t>
    </r>
    <r>
      <rPr>
        <vertAlign val="subscript"/>
        <sz val="8"/>
        <rFont val="HGPｺﾞｼｯｸM"/>
        <family val="3"/>
        <charset val="128"/>
      </rPr>
      <t>4</t>
    </r>
    <r>
      <rPr>
        <vertAlign val="superscript"/>
        <sz val="8"/>
        <rFont val="HGPｺﾞｼｯｸM"/>
        <family val="3"/>
        <charset val="128"/>
      </rPr>
      <t>2−</t>
    </r>
    <r>
      <rPr>
        <sz val="8"/>
        <rFont val="HGPｺﾞｼｯｸM"/>
        <family val="3"/>
        <charset val="128"/>
      </rPr>
      <t>)</t>
    </r>
  </si>
  <si>
    <r>
      <t>(A</t>
    </r>
    <r>
      <rPr>
        <vertAlign val="subscript"/>
        <sz val="8"/>
        <rFont val="HGPｺﾞｼｯｸM"/>
        <family val="3"/>
        <charset val="128"/>
      </rPr>
      <t>S</t>
    </r>
    <r>
      <rPr>
        <sz val="8"/>
        <rFont val="HGPｺﾞｼｯｸM"/>
        <family val="3"/>
        <charset val="128"/>
      </rPr>
      <t>O</t>
    </r>
    <r>
      <rPr>
        <vertAlign val="subscript"/>
        <sz val="8"/>
        <rFont val="HGPｺﾞｼｯｸM"/>
        <family val="3"/>
        <charset val="128"/>
      </rPr>
      <t>2</t>
    </r>
    <r>
      <rPr>
        <vertAlign val="superscript"/>
        <sz val="8"/>
        <rFont val="HGPｺﾞｼｯｸM"/>
        <family val="3"/>
        <charset val="128"/>
      </rPr>
      <t>-</t>
    </r>
    <r>
      <rPr>
        <sz val="8"/>
        <rFont val="HGPｺﾞｼｯｸM"/>
        <family val="3"/>
        <charset val="128"/>
      </rPr>
      <t>)</t>
    </r>
  </si>
  <si>
    <r>
      <t>(HCO</t>
    </r>
    <r>
      <rPr>
        <vertAlign val="subscript"/>
        <sz val="8"/>
        <rFont val="HGPｺﾞｼｯｸM"/>
        <family val="3"/>
        <charset val="128"/>
      </rPr>
      <t>3</t>
    </r>
    <r>
      <rPr>
        <vertAlign val="superscript"/>
        <sz val="8"/>
        <rFont val="HGPｺﾞｼｯｸM"/>
        <family val="3"/>
        <charset val="128"/>
      </rPr>
      <t>-</t>
    </r>
    <r>
      <rPr>
        <sz val="8"/>
        <rFont val="HGPｺﾞｼｯｸM"/>
        <family val="3"/>
        <charset val="128"/>
      </rPr>
      <t>)</t>
    </r>
  </si>
  <si>
    <r>
      <t>(CO</t>
    </r>
    <r>
      <rPr>
        <vertAlign val="subscript"/>
        <sz val="8"/>
        <rFont val="HGPｺﾞｼｯｸM"/>
        <family val="3"/>
        <charset val="128"/>
      </rPr>
      <t>3</t>
    </r>
    <r>
      <rPr>
        <vertAlign val="superscript"/>
        <sz val="8"/>
        <rFont val="HGPｺﾞｼｯｸM"/>
        <family val="3"/>
        <charset val="128"/>
      </rPr>
      <t>2-</t>
    </r>
    <r>
      <rPr>
        <sz val="8"/>
        <rFont val="HGPｺﾞｼｯｸM"/>
        <family val="3"/>
        <charset val="128"/>
      </rPr>
      <t>)</t>
    </r>
  </si>
  <si>
    <r>
      <t>(HSiO</t>
    </r>
    <r>
      <rPr>
        <vertAlign val="subscript"/>
        <sz val="8"/>
        <rFont val="HGPｺﾞｼｯｸM"/>
        <family val="3"/>
        <charset val="128"/>
      </rPr>
      <t>3</t>
    </r>
    <r>
      <rPr>
        <vertAlign val="superscript"/>
        <sz val="8"/>
        <rFont val="HGPｺﾞｼｯｸM"/>
        <family val="3"/>
        <charset val="128"/>
      </rPr>
      <t>-</t>
    </r>
    <r>
      <rPr>
        <sz val="8"/>
        <rFont val="HGPｺﾞｼｯｸM"/>
        <family val="3"/>
        <charset val="128"/>
      </rPr>
      <t>)</t>
    </r>
  </si>
  <si>
    <r>
      <t>(BO</t>
    </r>
    <r>
      <rPr>
        <vertAlign val="subscript"/>
        <sz val="8"/>
        <rFont val="HGPｺﾞｼｯｸM"/>
        <family val="3"/>
        <charset val="128"/>
      </rPr>
      <t>2</t>
    </r>
    <r>
      <rPr>
        <vertAlign val="superscript"/>
        <sz val="8"/>
        <rFont val="HGPｺﾞｼｯｸM"/>
        <family val="3"/>
        <charset val="128"/>
      </rPr>
      <t>-</t>
    </r>
    <r>
      <rPr>
        <sz val="8"/>
        <rFont val="HGPｺﾞｼｯｸM"/>
        <family val="3"/>
        <charset val="128"/>
      </rPr>
      <t>)</t>
    </r>
  </si>
  <si>
    <t>密度(20℃／4℃)</t>
    <rPh sb="0" eb="2">
      <t>ミツド</t>
    </rPh>
    <phoneticPr fontId="109"/>
  </si>
  <si>
    <t>メタけい酸水素イオン</t>
    <phoneticPr fontId="109"/>
  </si>
  <si>
    <t>電気伝導率</t>
    <rPh sb="0" eb="5">
      <t>デンキデンドウリツ</t>
    </rPh>
    <phoneticPr fontId="109"/>
  </si>
  <si>
    <t>(mS/m)</t>
    <phoneticPr fontId="109"/>
  </si>
  <si>
    <t>l／min</t>
    <phoneticPr fontId="109"/>
  </si>
  <si>
    <t>℃</t>
    <phoneticPr fontId="109"/>
  </si>
  <si>
    <t>ラドン（Rn）</t>
    <phoneticPr fontId="109"/>
  </si>
  <si>
    <t>知覚的試験</t>
    <rPh sb="2" eb="3">
      <t>テキ</t>
    </rPh>
    <phoneticPr fontId="109"/>
  </si>
  <si>
    <t>施　設　名</t>
    <phoneticPr fontId="109"/>
  </si>
  <si>
    <t>源　泉　名</t>
    <phoneticPr fontId="109"/>
  </si>
  <si>
    <t>泉　　質</t>
    <phoneticPr fontId="109"/>
  </si>
  <si>
    <r>
      <t>(CO</t>
    </r>
    <r>
      <rPr>
        <vertAlign val="subscript"/>
        <sz val="9"/>
        <rFont val="HGPｺﾞｼｯｸM"/>
        <family val="3"/>
        <charset val="128"/>
      </rPr>
      <t>2</t>
    </r>
    <r>
      <rPr>
        <sz val="9"/>
        <rFont val="HGPｺﾞｼｯｸM"/>
        <family val="3"/>
        <charset val="128"/>
      </rPr>
      <t>)</t>
    </r>
    <phoneticPr fontId="109"/>
  </si>
  <si>
    <r>
      <t>(H</t>
    </r>
    <r>
      <rPr>
        <vertAlign val="subscript"/>
        <sz val="9"/>
        <rFont val="HGPｺﾞｼｯｸM"/>
        <family val="3"/>
        <charset val="128"/>
      </rPr>
      <t>2</t>
    </r>
    <r>
      <rPr>
        <sz val="9"/>
        <rFont val="HGPｺﾞｼｯｸM"/>
        <family val="3"/>
        <charset val="128"/>
      </rPr>
      <t>S)</t>
    </r>
    <phoneticPr fontId="109"/>
  </si>
  <si>
    <t>　</t>
    <phoneticPr fontId="109"/>
  </si>
  <si>
    <t>陰イオン合計</t>
    <phoneticPr fontId="109"/>
  </si>
  <si>
    <t>(S)</t>
    <phoneticPr fontId="109"/>
  </si>
  <si>
    <t>メタケイ酸</t>
    <phoneticPr fontId="109"/>
  </si>
  <si>
    <r>
      <t>(H</t>
    </r>
    <r>
      <rPr>
        <vertAlign val="subscript"/>
        <sz val="9"/>
        <rFont val="HGPｺﾞｼｯｸM"/>
        <family val="3"/>
        <charset val="128"/>
      </rPr>
      <t>2</t>
    </r>
    <r>
      <rPr>
        <sz val="9"/>
        <rFont val="HGPｺﾞｼｯｸM"/>
        <family val="3"/>
        <charset val="128"/>
      </rPr>
      <t>SiO</t>
    </r>
    <r>
      <rPr>
        <vertAlign val="subscript"/>
        <sz val="9"/>
        <rFont val="HGPｺﾞｼｯｸM"/>
        <family val="3"/>
        <charset val="128"/>
      </rPr>
      <t>3</t>
    </r>
    <r>
      <rPr>
        <sz val="9"/>
        <rFont val="HGPｺﾞｼｯｸM"/>
        <family val="3"/>
        <charset val="128"/>
      </rPr>
      <t>)</t>
    </r>
    <phoneticPr fontId="109"/>
  </si>
  <si>
    <r>
      <t>（HBO</t>
    </r>
    <r>
      <rPr>
        <vertAlign val="subscript"/>
        <sz val="9"/>
        <rFont val="HGPｺﾞｼｯｸM"/>
        <family val="3"/>
        <charset val="128"/>
      </rPr>
      <t>2</t>
    </r>
    <r>
      <rPr>
        <sz val="9"/>
        <rFont val="HGPｺﾞｼｯｸM"/>
        <family val="3"/>
        <charset val="128"/>
      </rPr>
      <t>）</t>
    </r>
    <phoneticPr fontId="109"/>
  </si>
  <si>
    <r>
      <t>(HAsO</t>
    </r>
    <r>
      <rPr>
        <vertAlign val="subscript"/>
        <sz val="9"/>
        <rFont val="HGPｺﾞｼｯｸM"/>
        <family val="3"/>
        <charset val="128"/>
      </rPr>
      <t>2</t>
    </r>
    <r>
      <rPr>
        <sz val="9"/>
        <rFont val="HGPｺﾞｼｯｸM"/>
        <family val="3"/>
        <charset val="128"/>
      </rPr>
      <t>)</t>
    </r>
    <phoneticPr fontId="109"/>
  </si>
  <si>
    <r>
      <t>℃ 　</t>
    </r>
    <r>
      <rPr>
        <sz val="8"/>
        <rFont val="HGPｺﾞｼｯｸM"/>
        <family val="3"/>
        <charset val="128"/>
      </rPr>
      <t>（調査時における気温）</t>
    </r>
    <phoneticPr fontId="109"/>
  </si>
  <si>
    <t>　℃</t>
    <phoneticPr fontId="109"/>
  </si>
  <si>
    <r>
      <t>×10</t>
    </r>
    <r>
      <rPr>
        <vertAlign val="superscript"/>
        <sz val="9"/>
        <rFont val="HGPｺﾞｼｯｸM"/>
        <family val="3"/>
        <charset val="128"/>
      </rPr>
      <t>－10</t>
    </r>
    <r>
      <rPr>
        <sz val="9"/>
        <rFont val="HGPｺﾞｼｯｸM"/>
        <family val="3"/>
        <charset val="128"/>
      </rPr>
      <t>Ci</t>
    </r>
  </si>
  <si>
    <r>
      <rPr>
        <sz val="10"/>
        <rFont val="Calibri"/>
        <family val="3"/>
      </rPr>
      <t>©</t>
    </r>
    <r>
      <rPr>
        <sz val="10"/>
        <rFont val="HGPｺﾞｼｯｸM"/>
        <family val="3"/>
        <charset val="128"/>
      </rPr>
      <t>東北名湯ちゃんねる (https://onsen-ch.com)</t>
    </r>
    <rPh sb="1" eb="3">
      <t>トウホク</t>
    </rPh>
    <rPh sb="3" eb="5">
      <t>メイトウ</t>
    </rPh>
    <phoneticPr fontId="109"/>
  </si>
  <si>
    <t>温泉成分分析表利用注意事項</t>
    <rPh sb="0" eb="7">
      <t>オンセンセイブンブンセキヒョウ</t>
    </rPh>
    <rPh sb="7" eb="9">
      <t>リヨウ</t>
    </rPh>
    <rPh sb="9" eb="13">
      <t>チュウイジコウ</t>
    </rPh>
    <phoneticPr fontId="109"/>
  </si>
  <si>
    <r>
      <t xml:space="preserve">・本入力表は「ミリグラム」に数値を入力すれば、自動的に「ミリバル値」「ミリバル％」が自動的に計算・入力されます。
</t>
    </r>
    <r>
      <rPr>
        <b/>
        <sz val="11"/>
        <color rgb="FFDE0000"/>
        <rFont val="HGPｺﾞｼｯｸM"/>
        <family val="3"/>
        <charset val="128"/>
      </rPr>
      <t xml:space="preserve">
・＜0.1(不等号）の場合は、0で記入してください。不等号を記入するとエラーとなり、ミリバル値・％が計算されません。
</t>
    </r>
    <r>
      <rPr>
        <sz val="11"/>
        <rFont val="HGPｺﾞｼｯｸM"/>
        <family val="3"/>
        <charset val="128"/>
      </rPr>
      <t xml:space="preserve">
・</t>
    </r>
    <r>
      <rPr>
        <b/>
        <sz val="11"/>
        <rFont val="HGPｺﾞｼｯｸM"/>
        <family val="3"/>
        <charset val="128"/>
      </rPr>
      <t>本入力表は改変・編集・利用は自由</t>
    </r>
    <r>
      <rPr>
        <sz val="11"/>
        <rFont val="HGPｺﾞｼｯｸM"/>
        <family val="3"/>
        <charset val="128"/>
      </rPr>
      <t>に行って構いませんが、著作権は放棄しておりません。これは改変により原型がなくなった場合でも同データを利用している場合は著作権を有します。
・</t>
    </r>
    <r>
      <rPr>
        <b/>
        <sz val="11"/>
        <rFont val="HGPｺﾞｼｯｸM"/>
        <family val="3"/>
        <charset val="128"/>
      </rPr>
      <t>個人、法人問わずご利用いただけます。</t>
    </r>
    <r>
      <rPr>
        <sz val="11"/>
        <rFont val="HGPｺﾞｼｯｸM"/>
        <family val="3"/>
        <charset val="128"/>
      </rPr>
      <t>数値を入力したものを配布(印刷やPDF・画像をホームページに公開など）可能とし、それに伴う利用料などは一切発生いたしません。また、</t>
    </r>
    <r>
      <rPr>
        <sz val="11"/>
        <rFont val="Calibri"/>
        <family val="3"/>
      </rPr>
      <t>©</t>
    </r>
    <r>
      <rPr>
        <sz val="11"/>
        <rFont val="HGPｺﾞｼｯｸM"/>
        <family val="3"/>
        <charset val="128"/>
      </rPr>
      <t>東北名湯ちゃんねるの表記は削除して頂いてかまいません。ただし、</t>
    </r>
    <r>
      <rPr>
        <sz val="11"/>
        <color rgb="FFDE0000"/>
        <rFont val="HGPｺﾞｼｯｸM"/>
        <family val="3"/>
        <charset val="128"/>
      </rPr>
      <t>Excelシート(および編集が可能なフォーマットのまま）の再配布は禁止</t>
    </r>
    <r>
      <rPr>
        <sz val="11"/>
        <rFont val="HGPｺﾞｼｯｸM"/>
        <family val="3"/>
        <charset val="128"/>
      </rPr>
      <t>いたします。
・本入力表を用いたことによるトラブルや損害は当会は一切責任を負いません。また、ミスがあった場合も当会は責任を負いかねます。
・印刷はA4を想定したシート設定となっております。(office Excel2021で作成。それ以外のアプリだとズレる場合があります）
・本表は個人作成によるもので、Excel形式に合わせた計算を行っております。その為、実際の測定会社の計算方法とは差異があり、微量な誤差が発生します。
誤差は0.1程度となりますがそれにより泉質が変わる場合がございます。(ミリバル％が20％→19.9％）　その場合はミリグラムを微調整しつつ合わせてください。</t>
    </r>
    <rPh sb="1" eb="2">
      <t>ホン</t>
    </rPh>
    <rPh sb="2" eb="4">
      <t>ニュウリョク</t>
    </rPh>
    <rPh sb="4" eb="5">
      <t>ヒョウ</t>
    </rPh>
    <rPh sb="14" eb="16">
      <t>スウチ</t>
    </rPh>
    <rPh sb="17" eb="19">
      <t>ニュウリョク</t>
    </rPh>
    <rPh sb="23" eb="25">
      <t>ジドウ</t>
    </rPh>
    <rPh sb="25" eb="26">
      <t>テキ</t>
    </rPh>
    <rPh sb="32" eb="33">
      <t>アタイ</t>
    </rPh>
    <rPh sb="42" eb="44">
      <t>ジドウ</t>
    </rPh>
    <rPh sb="44" eb="45">
      <t>テキ</t>
    </rPh>
    <rPh sb="46" eb="48">
      <t>ケイサン</t>
    </rPh>
    <rPh sb="49" eb="51">
      <t>ニュウリョク</t>
    </rPh>
    <rPh sb="64" eb="67">
      <t>フトウゴウ</t>
    </rPh>
    <rPh sb="69" eb="71">
      <t>バアイ</t>
    </rPh>
    <rPh sb="75" eb="77">
      <t>キニュウ</t>
    </rPh>
    <rPh sb="84" eb="87">
      <t>フトウゴウ</t>
    </rPh>
    <rPh sb="88" eb="90">
      <t>キニュウ</t>
    </rPh>
    <rPh sb="104" eb="105">
      <t>チ</t>
    </rPh>
    <rPh sb="108" eb="110">
      <t>ケイサン</t>
    </rPh>
    <rPh sb="224" eb="226">
      <t>スウチ</t>
    </rPh>
    <rPh sb="227" eb="229">
      <t>ニュウリョク</t>
    </rPh>
    <rPh sb="234" eb="236">
      <t>ハイフ</t>
    </rPh>
    <rPh sb="237" eb="239">
      <t>インサツ</t>
    </rPh>
    <rPh sb="244" eb="246">
      <t>ガゾウ</t>
    </rPh>
    <rPh sb="254" eb="256">
      <t>コウカイ</t>
    </rPh>
    <rPh sb="333" eb="335">
      <t>ヘンシュウ</t>
    </rPh>
    <rPh sb="336" eb="338">
      <t>カノウ</t>
    </rPh>
    <rPh sb="350" eb="353">
      <t>サイハイフ</t>
    </rPh>
    <rPh sb="354" eb="356">
      <t>キンシ</t>
    </rPh>
    <rPh sb="428" eb="430">
      <t>インサツ</t>
    </rPh>
    <rPh sb="434" eb="436">
      <t>ソウテイ</t>
    </rPh>
    <rPh sb="441" eb="443">
      <t>セッテイ</t>
    </rPh>
    <rPh sb="470" eb="472">
      <t>サクセイ</t>
    </rPh>
    <rPh sb="475" eb="477">
      <t>イガイ</t>
    </rPh>
    <rPh sb="486" eb="488">
      <t>バアイ</t>
    </rPh>
    <rPh sb="497" eb="499">
      <t>ホンヒョウ</t>
    </rPh>
    <rPh sb="500" eb="504">
      <t>コジンサクセイ</t>
    </rPh>
    <rPh sb="516" eb="518">
      <t>ケイシキ</t>
    </rPh>
    <rPh sb="519" eb="520">
      <t>ア</t>
    </rPh>
    <rPh sb="523" eb="525">
      <t>ケイサン</t>
    </rPh>
    <rPh sb="526" eb="527">
      <t>オコナ</t>
    </rPh>
    <rPh sb="536" eb="537">
      <t>タメ</t>
    </rPh>
    <rPh sb="538" eb="540">
      <t>ジッサイ</t>
    </rPh>
    <rPh sb="541" eb="545">
      <t>ソクテイガイシャ</t>
    </rPh>
    <rPh sb="546" eb="550">
      <t>ケイサンホウホウ</t>
    </rPh>
    <rPh sb="552" eb="554">
      <t>サイ</t>
    </rPh>
    <rPh sb="558" eb="560">
      <t>ビリョウ</t>
    </rPh>
    <rPh sb="561" eb="563">
      <t>ゴサ</t>
    </rPh>
    <rPh sb="564" eb="566">
      <t>ハッセイ</t>
    </rPh>
    <rPh sb="571" eb="573">
      <t>ゴサ</t>
    </rPh>
    <rPh sb="577" eb="579">
      <t>テイド</t>
    </rPh>
    <rPh sb="625" eb="627">
      <t>バアイ</t>
    </rPh>
    <rPh sb="634" eb="637">
      <t>ビチョウセイ</t>
    </rPh>
    <rPh sb="640" eb="641">
      <t>ア</t>
    </rPh>
    <phoneticPr fontId="109"/>
  </si>
  <si>
    <r>
      <t>この温泉分析表は「東北名湯ちゃんねる」が作成したものです。A4サイズの印刷に適しておりますので、</t>
    </r>
    <r>
      <rPr>
        <b/>
        <sz val="11"/>
        <rFont val="HGPｺﾞｼｯｸM"/>
        <family val="3"/>
        <charset val="128"/>
      </rPr>
      <t>個人でも、温泉施設様でもご自由にご利用ください</t>
    </r>
    <r>
      <rPr>
        <sz val="11"/>
        <rFont val="HGPｺﾞｼｯｸM"/>
        <family val="3"/>
        <charset val="128"/>
      </rPr>
      <t xml:space="preserve">。
</t>
    </r>
    <r>
      <rPr>
        <b/>
        <sz val="11"/>
        <rFont val="HGPｺﾞｼｯｸM"/>
        <family val="3"/>
        <charset val="128"/>
      </rPr>
      <t>（改変はご自由にOK／利用報告・著作者等の表記は任意（原則不要）／著作権は放棄しておりませんので再配布は禁止）</t>
    </r>
    <r>
      <rPr>
        <sz val="11"/>
        <rFont val="HGPｺﾞｼｯｸM"/>
        <family val="3"/>
        <charset val="128"/>
      </rPr>
      <t xml:space="preserve">
例）PDFや画像化してサイトに掲載→○／印刷して施設に掲示→○／数値を打ち込んだデータをExcelデータのまま公開→△／シートを一部削除してそのまま再配布→×／第三者が利用したいということでフラッシュメモリにデータを入れて渡す→○／データを再編集して新たにオリジナルとして配布や販売→×
【この表の特徴】
・陽イオン／陰イオンはミリグラムに入力するだけでミリバル値、ミリバル％を</t>
    </r>
    <r>
      <rPr>
        <b/>
        <sz val="11"/>
        <rFont val="HGPｺﾞｼｯｸM"/>
        <family val="3"/>
        <charset val="128"/>
      </rPr>
      <t>自動で計算</t>
    </r>
    <r>
      <rPr>
        <sz val="11"/>
        <rFont val="HGPｺﾞｼｯｸM"/>
        <family val="3"/>
        <charset val="128"/>
      </rPr>
      <t>します。</t>
    </r>
    <r>
      <rPr>
        <b/>
        <sz val="11"/>
        <rFont val="HGPｺﾞｼｯｸM"/>
        <family val="3"/>
        <charset val="128"/>
      </rPr>
      <t>入力が必要な部分はタブ「提示用ーサンプル」で確認してください。
・新泉質（よう素泉含む）の条件に適しているものを「○・×」でわかりやすく自動で測定します。</t>
    </r>
    <r>
      <rPr>
        <sz val="11"/>
        <rFont val="HGPｺﾞｼｯｸM"/>
        <family val="3"/>
        <charset val="128"/>
      </rPr>
      <t xml:space="preserve">
・ミリバル値は小数点第2位で四捨五入されます。本来0の場合は0.01と計算される場合があり、業者測定値と同じ数値にならない場合があります。あくまで参考程度にご利用ください。
・個人作成ですので、誤りがあった場合でも責任は負いかねます。
・陽イオン、陰イオンは「平成26年 鉱泉分析法指針（環境省自然環境局発行）」の163ページの原子量（分子量）で計算を行なっています。
・</t>
    </r>
    <r>
      <rPr>
        <b/>
        <sz val="11"/>
        <rFont val="HGPｺﾞｼｯｸM"/>
        <family val="3"/>
        <charset val="128"/>
      </rPr>
      <t>「0.1未満」や「0.01＞」などの表記には対応しておりません</t>
    </r>
    <r>
      <rPr>
        <sz val="11"/>
        <rFont val="HGPｺﾞｼｯｸM"/>
        <family val="3"/>
        <charset val="128"/>
      </rPr>
      <t>。正常に自動計算できなくなるため入力しないでください。
・クレジットを入れる場合は次のように記載してください【</t>
    </r>
    <r>
      <rPr>
        <sz val="11"/>
        <rFont val="Calibri"/>
        <family val="2"/>
      </rPr>
      <t>©</t>
    </r>
    <r>
      <rPr>
        <sz val="11"/>
        <rFont val="HGPｺﾞｼｯｸM"/>
        <family val="3"/>
        <charset val="128"/>
      </rPr>
      <t>東北名湯ちゃんねる（https://onsen-ch.com）】※お問い合わせや利用報告もこちらのURLのお問い合わせから。</t>
    </r>
    <phoneticPr fontId="109"/>
  </si>
  <si>
    <r>
      <t>最新の泉質名（10種）のいずれに該当するかの確認表です。ミリグラムを</t>
    </r>
    <r>
      <rPr>
        <b/>
        <sz val="11"/>
        <rFont val="HGPｺﾞｼｯｸM"/>
        <family val="3"/>
        <charset val="128"/>
      </rPr>
      <t>左の表に入力後に自動的に評価</t>
    </r>
    <r>
      <rPr>
        <sz val="11"/>
        <rFont val="HGPｺﾞｼｯｸM"/>
        <family val="3"/>
        <charset val="128"/>
      </rPr>
      <t>されます。
○は該当、×は該当しません。／塩類泉で複数該当した際は基準値が高い順に並べます。
特殊成分で複数該当した際は上（酸性）から下（よう素）の順で記載します。※特殊成分は基準値順ではありません。</t>
    </r>
    <rPh sb="89" eb="90">
      <t>ナラ</t>
    </rPh>
    <phoneticPr fontId="109"/>
  </si>
  <si>
    <r>
      <t>本表は現状のフォーマットのまま、</t>
    </r>
    <r>
      <rPr>
        <b/>
        <sz val="16"/>
        <color rgb="FFFF0000"/>
        <rFont val="AR P丸ゴシック体E"/>
        <family val="3"/>
        <charset val="128"/>
      </rPr>
      <t>正規</t>
    </r>
    <r>
      <rPr>
        <sz val="16"/>
        <color rgb="FFFF0000"/>
        <rFont val="AR P丸ゴシック体E"/>
        <family val="3"/>
        <charset val="128"/>
      </rPr>
      <t xml:space="preserve">の温泉分析書そのものとして利用することは出来ません。
</t>
    </r>
    <r>
      <rPr>
        <sz val="16"/>
        <color theme="1"/>
        <rFont val="ＭＳ Ｐゴシック"/>
        <family val="2"/>
        <scheme val="minor"/>
      </rPr>
      <t>（分析者や登録番号記載箇所が無いため）</t>
    </r>
    <r>
      <rPr>
        <sz val="16"/>
        <color rgb="FFFF0000"/>
        <rFont val="AR P丸ゴシック体E"/>
        <family val="3"/>
        <charset val="128"/>
      </rPr>
      <t xml:space="preserve">
浴室には必ず調査会社が作成した正規の成分表の掲示が必須です。
本表は浴室以外に成分や源泉名を提示したい場合や、SNSやサイトでの宣伝・解説などの目的でご利用ください。</t>
    </r>
    <phoneticPr fontId="109"/>
  </si>
  <si>
    <r>
      <t>この温泉分析表は「東北名湯ちゃんねる」が作成したものです。A4サイズの印刷に適しておりますので、個人でも、温泉施設様でもご自由にご利用ください。
（改変はご自由にOK／利用報告・著作者等の表記は任意（原則不要）／著作権は放棄しておりませんので再配布は禁止）
例）PDFや画像化してサイトに掲載→○／印刷して施設に掲示→○／数値を打ち込んだデータをExcelデータのまま公開→△／シートを一部削除してそのまま再配布→×／第三者が利用したいということでフラッシュメモリにデータを入れて渡す→○／データを再編集して新たにオリジナルとして配布や販売→×
【この表の特徴】
・陽イオン／陰イオンはミリグラムに入力するだけでミリバル値、ミリバル％を自動で計算します。入力が必要な部分はタブ「提示用ーサンプル」で確認してください。
・新泉質（よう素泉含む）の条件に適しているものを「○・×」でわかりやすく自動で測定します。
・ミリバル値は小数点第2位で四捨五入されます。本来0の場合は0.01と計算される場合があり、業者測定値と同じ数値にならない場合があります。</t>
    </r>
    <r>
      <rPr>
        <b/>
        <sz val="11"/>
        <rFont val="HGPｺﾞｼｯｸM"/>
        <family val="3"/>
        <charset val="128"/>
      </rPr>
      <t>あくまで参考程度にご利用</t>
    </r>
    <r>
      <rPr>
        <sz val="11"/>
        <rFont val="HGPｺﾞｼｯｸM"/>
        <family val="3"/>
        <charset val="128"/>
      </rPr>
      <t>ください。
・個人作成ですので、誤りがあった場合でも責任は負いかねます。むしろ連絡ください。
・陽イオン、陰イオンは「平成26年 鉱泉分析法指針（環境省自然環境局発行）」の163ページの原子量（分子量）で計算を行なっています。
・「0.1未満」や「0.01＞」などの表記には対応しておりません。正常に自動計算できなくなるため入力しないでください。
・クレジットを入れる場合は次のように記載してください【</t>
    </r>
    <r>
      <rPr>
        <sz val="11"/>
        <rFont val="Calibri"/>
        <family val="3"/>
      </rPr>
      <t>©</t>
    </r>
    <r>
      <rPr>
        <sz val="11"/>
        <rFont val="HGPｺﾞｼｯｸM"/>
        <family val="3"/>
        <charset val="128"/>
      </rPr>
      <t>東北名湯ちゃんねる（https://onsen-ch.com）】※お問い合わせや利用報告もこちらのURLのお問い合わせから。</t>
    </r>
    <rPh sb="526" eb="528">
      <t>レンラク</t>
    </rPh>
    <phoneticPr fontId="10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</si>
</sst>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8" formatCode="0.0"/>
    <numFmt numFmtId="179" formatCode="0.0_ "/>
    <numFmt numFmtId="180" formatCode="0.00;\-0.00;0;@"/>
    <numFmt numFmtId="181" formatCode="#,###.##"/>
    <numFmt numFmtId="184" formatCode="0.0&quot;％&quot;"/>
    <numFmt numFmtId="185" formatCode="0.0;\-0.0;0;@"/>
    <numFmt numFmtId="186" formatCode="0.00_ ;\-0.00\ "/>
    <numFmt numFmtId="187" formatCode="0.000_ ;\-0.000\ "/>
    <numFmt numFmtId="188" formatCode="0_ "/>
  </numFmts>
  <fonts count="120" x14ac:knownFonts="1">
    <font>
      <sz val="11"/>
      <color theme="1"/>
      <name val="ＭＳ Ｐゴシック"/>
      <charset val="128"/>
      <scheme val="minor"/>
    </font>
    <font>
      <sz val="11"/>
      <color theme="1"/>
      <name val="HG丸ｺﾞｼｯｸM-PRO"/>
      <family val="3"/>
      <charset val="128"/>
    </font>
    <font>
      <sz val="11"/>
      <color rgb="FF000000"/>
      <name val="HG丸ｺﾞｼｯｸM-PRO"/>
      <family val="3"/>
      <charset val="128"/>
    </font>
    <font>
      <b/>
      <sz val="11"/>
      <color rgb="FF000000"/>
      <name val="HG丸ｺﾞｼｯｸM-PRO"/>
      <family val="3"/>
      <charset val="128"/>
    </font>
    <font>
      <sz val="10"/>
      <color rgb="FF000000"/>
      <name val="HG丸ｺﾞｼｯｸM-PRO"/>
      <family val="3"/>
      <charset val="128"/>
    </font>
    <font>
      <b/>
      <sz val="14"/>
      <color rgb="FFFF0000"/>
      <name val="HG丸ｺﾞｼｯｸM-PRO"/>
      <family val="3"/>
      <charset val="128"/>
    </font>
    <font>
      <sz val="12"/>
      <color rgb="FF333333"/>
      <name val="HG丸ｺﾞｼｯｸM-PRO"/>
      <family val="3"/>
      <charset val="128"/>
    </font>
    <font>
      <sz val="11"/>
      <color rgb="FF005696"/>
      <name val="HG丸ｺﾞｼｯｸM-PRO"/>
      <family val="3"/>
      <charset val="128"/>
    </font>
    <font>
      <b/>
      <sz val="11"/>
      <color rgb="FFFA7D00"/>
      <name val="HG丸ｺﾞｼｯｸM-PRO"/>
      <family val="3"/>
      <charset val="128"/>
    </font>
    <font>
      <b/>
      <sz val="8"/>
      <color rgb="FF000000"/>
      <name val="HG丸ｺﾞｼｯｸM-PRO"/>
      <family val="3"/>
      <charset val="128"/>
    </font>
    <font>
      <sz val="9"/>
      <color rgb="FF000000"/>
      <name val="HG丸ｺﾞｼｯｸM-PRO"/>
      <family val="3"/>
      <charset val="128"/>
    </font>
    <font>
      <sz val="30"/>
      <color theme="1"/>
      <name val="HG丸ｺﾞｼｯｸM-PRO"/>
      <family val="3"/>
      <charset val="128"/>
    </font>
    <font>
      <sz val="14"/>
      <color theme="1"/>
      <name val="HG丸ｺﾞｼｯｸM-PRO"/>
      <family val="3"/>
      <charset val="128"/>
    </font>
    <font>
      <b/>
      <sz val="18"/>
      <color theme="1" tint="0.14996795556505021"/>
      <name val="HG丸ｺﾞｼｯｸM-PRO"/>
      <family val="3"/>
      <charset val="128"/>
    </font>
    <font>
      <b/>
      <sz val="30"/>
      <color theme="1"/>
      <name val="HG丸ｺﾞｼｯｸM-PRO"/>
      <family val="3"/>
      <charset val="128"/>
    </font>
    <font>
      <b/>
      <sz val="24"/>
      <color theme="1"/>
      <name val="HG丸ｺﾞｼｯｸM-PRO"/>
      <family val="3"/>
      <charset val="128"/>
    </font>
    <font>
      <b/>
      <sz val="14"/>
      <color theme="1"/>
      <name val="HG丸ｺﾞｼｯｸM-PRO"/>
      <family val="3"/>
      <charset val="128"/>
    </font>
    <font>
      <b/>
      <sz val="20"/>
      <color theme="1"/>
      <name val="HG丸ｺﾞｼｯｸM-PRO"/>
      <family val="3"/>
      <charset val="128"/>
    </font>
    <font>
      <b/>
      <sz val="16"/>
      <color theme="1"/>
      <name val="HG丸ｺﾞｼｯｸM-PRO"/>
      <family val="3"/>
      <charset val="128"/>
    </font>
    <font>
      <b/>
      <sz val="22"/>
      <color theme="1"/>
      <name val="HG丸ｺﾞｼｯｸM-PRO"/>
      <family val="3"/>
      <charset val="128"/>
    </font>
    <font>
      <b/>
      <sz val="12"/>
      <color theme="1" tint="0.14996795556505021"/>
      <name val="HG丸ｺﾞｼｯｸM-PRO"/>
      <family val="3"/>
      <charset val="128"/>
    </font>
    <font>
      <b/>
      <i/>
      <sz val="16"/>
      <color rgb="FF002060"/>
      <name val="HG丸ｺﾞｼｯｸM-PRO"/>
      <family val="3"/>
      <charset val="128"/>
    </font>
    <font>
      <b/>
      <sz val="13"/>
      <color theme="8" tint="-0.499984740745262"/>
      <name val="HG丸ｺﾞｼｯｸM-PRO"/>
      <family val="3"/>
      <charset val="128"/>
    </font>
    <font>
      <b/>
      <sz val="12"/>
      <color theme="1"/>
      <name val="HG丸ｺﾞｼｯｸM-PRO"/>
      <family val="3"/>
      <charset val="128"/>
    </font>
    <font>
      <b/>
      <sz val="18"/>
      <color theme="1"/>
      <name val="HG丸ｺﾞｼｯｸM-PRO"/>
      <family val="3"/>
      <charset val="128"/>
    </font>
    <font>
      <b/>
      <sz val="20"/>
      <color rgb="FF002060"/>
      <name val="HG丸ｺﾞｼｯｸM-PRO"/>
      <family val="3"/>
      <charset val="128"/>
    </font>
    <font>
      <sz val="12"/>
      <name val="BIZ UDPゴシック"/>
      <family val="3"/>
      <charset val="128"/>
    </font>
    <font>
      <sz val="9"/>
      <color theme="1"/>
      <name val="BIZ UDPゴシック"/>
      <family val="3"/>
      <charset val="128"/>
    </font>
    <font>
      <b/>
      <sz val="10"/>
      <color theme="1"/>
      <name val="BIZ UDPゴシック"/>
      <family val="3"/>
      <charset val="128"/>
    </font>
    <font>
      <sz val="11"/>
      <name val="BIZ UDPゴシック"/>
      <family val="3"/>
      <charset val="128"/>
    </font>
    <font>
      <sz val="11"/>
      <color theme="1"/>
      <name val="BIZ UDPゴシック"/>
      <family val="3"/>
      <charset val="128"/>
    </font>
    <font>
      <sz val="10"/>
      <color theme="1"/>
      <name val="BIZ UDPゴシック"/>
      <family val="3"/>
      <charset val="128"/>
    </font>
    <font>
      <sz val="18"/>
      <color theme="1"/>
      <name val="HG丸ｺﾞｼｯｸM-PRO"/>
      <family val="3"/>
      <charset val="128"/>
    </font>
    <font>
      <sz val="11"/>
      <color rgb="FFFA7D00"/>
      <name val="ＭＳ Ｐゴシック"/>
      <family val="3"/>
      <charset val="128"/>
      <scheme val="minor"/>
    </font>
    <font>
      <sz val="8"/>
      <color rgb="FF000000"/>
      <name val="HG丸ｺﾞｼｯｸM-PRO"/>
      <family val="3"/>
      <charset val="128"/>
    </font>
    <font>
      <b/>
      <sz val="10"/>
      <color rgb="FF000000"/>
      <name val="HG丸ｺﾞｼｯｸM-PRO"/>
      <family val="3"/>
      <charset val="128"/>
    </font>
    <font>
      <sz val="11"/>
      <color rgb="FFFF0000"/>
      <name val="HG丸ｺﾞｼｯｸM-PRO"/>
      <family val="3"/>
      <charset val="128"/>
    </font>
    <font>
      <sz val="11"/>
      <color theme="1"/>
      <name val="ＭＳ Ｐゴシック"/>
      <family val="2"/>
      <scheme val="minor"/>
    </font>
    <font>
      <b/>
      <sz val="12"/>
      <name val="BIZ UDPゴシック"/>
      <family val="3"/>
      <charset val="128"/>
    </font>
    <font>
      <b/>
      <sz val="12"/>
      <color theme="4" tint="-0.249977111117893"/>
      <name val="BIZ UDPゴシック"/>
      <family val="3"/>
      <charset val="128"/>
    </font>
    <font>
      <b/>
      <sz val="11"/>
      <name val="BIZ UDPゴシック"/>
      <family val="3"/>
      <charset val="128"/>
    </font>
    <font>
      <sz val="11"/>
      <color rgb="FFFF0000"/>
      <name val="BIZ UDPゴシック"/>
      <family val="3"/>
      <charset val="128"/>
    </font>
    <font>
      <b/>
      <sz val="11"/>
      <color theme="1"/>
      <name val="BIZ UDPゴシック"/>
      <family val="3"/>
      <charset val="128"/>
    </font>
    <font>
      <b/>
      <sz val="14"/>
      <color theme="4" tint="-0.249977111117893"/>
      <name val="BIZ UDPゴシック"/>
      <family val="3"/>
      <charset val="128"/>
    </font>
    <font>
      <b/>
      <sz val="11"/>
      <color rgb="FF002060"/>
      <name val="BIZ UDPゴシック"/>
      <family val="3"/>
      <charset val="128"/>
    </font>
    <font>
      <sz val="8"/>
      <color theme="1"/>
      <name val="BIZ UDPゴシック"/>
      <family val="3"/>
      <charset val="128"/>
    </font>
    <font>
      <b/>
      <sz val="11"/>
      <color rgb="FFFF0000"/>
      <name val="BIZ UDPゴシック"/>
      <family val="3"/>
      <charset val="128"/>
    </font>
    <font>
      <sz val="12"/>
      <color theme="1" tint="0.14996795556505021"/>
      <name val="BIZ UDPゴシック"/>
      <family val="3"/>
      <charset val="128"/>
    </font>
    <font>
      <b/>
      <sz val="12"/>
      <color theme="1" tint="0.14996795556505021"/>
      <name val="BIZ UDPゴシック"/>
      <family val="3"/>
      <charset val="128"/>
    </font>
    <font>
      <sz val="12"/>
      <color theme="1"/>
      <name val="HG丸ｺﾞｼｯｸM-PRO"/>
      <family val="3"/>
      <charset val="128"/>
    </font>
    <font>
      <sz val="13"/>
      <color theme="1"/>
      <name val="HG丸ｺﾞｼｯｸM-PRO"/>
      <family val="3"/>
      <charset val="128"/>
    </font>
    <font>
      <sz val="18"/>
      <color theme="1" tint="0.14996795556505021"/>
      <name val="BIZ UDPゴシック"/>
      <family val="3"/>
      <charset val="128"/>
    </font>
    <font>
      <b/>
      <sz val="18"/>
      <color theme="4" tint="-0.249977111117893"/>
      <name val="BIZ UDPゴシック"/>
      <family val="3"/>
      <charset val="128"/>
    </font>
    <font>
      <b/>
      <sz val="16"/>
      <color theme="4" tint="-0.249977111117893"/>
      <name val="BIZ UDPゴシック"/>
      <family val="3"/>
      <charset val="128"/>
    </font>
    <font>
      <sz val="18"/>
      <color rgb="FFEC6262"/>
      <name val="HGS創英角ﾎﾟｯﾌﾟ体"/>
      <family val="3"/>
      <charset val="128"/>
    </font>
    <font>
      <b/>
      <sz val="11"/>
      <color rgb="FF000000"/>
      <name val="BIZ UDPゴシック"/>
      <family val="3"/>
      <charset val="128"/>
    </font>
    <font>
      <sz val="11"/>
      <color rgb="FF000000"/>
      <name val="BIZ UDPゴシック"/>
      <family val="3"/>
      <charset val="128"/>
    </font>
    <font>
      <sz val="10"/>
      <color rgb="FF000000"/>
      <name val="BIZ UDPゴシック"/>
      <family val="3"/>
      <charset val="128"/>
    </font>
    <font>
      <sz val="9"/>
      <color rgb="FF000000"/>
      <name val="BIZ UDPゴシック"/>
      <family val="3"/>
      <charset val="128"/>
    </font>
    <font>
      <sz val="8"/>
      <color rgb="FF000000"/>
      <name val="BIZ UDPゴシック"/>
      <family val="3"/>
      <charset val="128"/>
    </font>
    <font>
      <sz val="11"/>
      <color theme="1" tint="0.499984740745262"/>
      <name val="BIZ UDPゴシック"/>
      <family val="3"/>
      <charset val="128"/>
    </font>
    <font>
      <b/>
      <sz val="11"/>
      <color theme="0"/>
      <name val="BIZ UDPゴシック"/>
      <family val="3"/>
      <charset val="128"/>
    </font>
    <font>
      <sz val="11"/>
      <color theme="0"/>
      <name val="BIZ UDPゴシック"/>
      <family val="3"/>
      <charset val="128"/>
    </font>
    <font>
      <sz val="14"/>
      <color rgb="FF002060"/>
      <name val="BIZ UDPゴシック"/>
      <family val="3"/>
      <charset val="128"/>
    </font>
    <font>
      <sz val="18"/>
      <color theme="0"/>
      <name val="BIZ UDPゴシック"/>
      <family val="3"/>
      <charset val="128"/>
    </font>
    <font>
      <sz val="11"/>
      <name val="HG丸ｺﾞｼｯｸM-PRO"/>
      <family val="3"/>
      <charset val="128"/>
    </font>
    <font>
      <sz val="12"/>
      <name val="HG丸ｺﾞｼｯｸM-PRO"/>
      <family val="3"/>
      <charset val="128"/>
    </font>
    <font>
      <b/>
      <sz val="12"/>
      <color rgb="FF002060"/>
      <name val="HG丸ｺﾞｼｯｸM-PRO"/>
      <family val="3"/>
      <charset val="128"/>
    </font>
    <font>
      <sz val="11"/>
      <color theme="1"/>
      <name val="ＭＳ Ｐゴシック"/>
      <family val="2"/>
      <scheme val="minor"/>
    </font>
    <font>
      <sz val="11"/>
      <color rgb="FF000000"/>
      <name val="BIZ UDゴシック"/>
      <family val="3"/>
      <charset val="128"/>
    </font>
    <font>
      <sz val="10"/>
      <color rgb="FF000000"/>
      <name val="BIZ UDゴシック"/>
      <family val="3"/>
      <charset val="128"/>
    </font>
    <font>
      <b/>
      <sz val="10"/>
      <color rgb="FF000000"/>
      <name val="BIZ UDゴシック"/>
      <family val="3"/>
      <charset val="128"/>
    </font>
    <font>
      <sz val="11"/>
      <color theme="1"/>
      <name val="BIZ UDゴシック"/>
      <family val="3"/>
      <charset val="128"/>
    </font>
    <font>
      <b/>
      <sz val="10"/>
      <name val="BIZ UDPゴシック"/>
      <family val="3"/>
      <charset val="128"/>
    </font>
    <font>
      <sz val="8"/>
      <name val="BIZ UDPゴシック"/>
      <family val="3"/>
      <charset val="128"/>
    </font>
    <font>
      <vertAlign val="superscript"/>
      <sz val="8"/>
      <name val="BIZ UDPゴシック"/>
      <family val="3"/>
      <charset val="128"/>
    </font>
    <font>
      <b/>
      <sz val="10"/>
      <name val="HGPｺﾞｼｯｸM"/>
      <family val="3"/>
      <charset val="128"/>
    </font>
    <font>
      <b/>
      <sz val="8"/>
      <name val="HGPｺﾞｼｯｸM"/>
      <family val="3"/>
      <charset val="128"/>
    </font>
    <font>
      <sz val="10"/>
      <name val="HGPｺﾞｼｯｸM"/>
      <family val="3"/>
      <charset val="128"/>
    </font>
    <font>
      <sz val="8"/>
      <name val="HGPｺﾞｼｯｸM"/>
      <family val="3"/>
      <charset val="128"/>
    </font>
    <font>
      <vertAlign val="superscript"/>
      <sz val="8"/>
      <name val="HGPｺﾞｼｯｸM"/>
      <family val="3"/>
      <charset val="128"/>
    </font>
    <font>
      <vertAlign val="subscript"/>
      <sz val="8"/>
      <name val="HGPｺﾞｼｯｸM"/>
      <family val="3"/>
      <charset val="128"/>
    </font>
    <font>
      <b/>
      <sz val="8"/>
      <color theme="1"/>
      <name val="HGPｺﾞｼｯｸM"/>
      <family val="3"/>
      <charset val="128"/>
    </font>
    <font>
      <sz val="8"/>
      <color theme="1"/>
      <name val="HGPｺﾞｼｯｸM"/>
      <family val="3"/>
      <charset val="128"/>
    </font>
    <font>
      <sz val="9"/>
      <name val="HGPｺﾞｼｯｸM"/>
      <family val="3"/>
      <charset val="128"/>
    </font>
    <font>
      <b/>
      <sz val="11"/>
      <name val="HGPｺﾞｼｯｸM"/>
      <family val="3"/>
      <charset val="128"/>
    </font>
    <font>
      <sz val="12"/>
      <name val="HGPｺﾞｼｯｸM"/>
      <family val="3"/>
      <charset val="128"/>
    </font>
    <font>
      <sz val="14"/>
      <name val="HGPｺﾞｼｯｸM"/>
      <family val="3"/>
      <charset val="128"/>
    </font>
    <font>
      <vertAlign val="subscript"/>
      <sz val="9"/>
      <name val="HGPｺﾞｼｯｸM"/>
      <family val="3"/>
      <charset val="128"/>
    </font>
    <font>
      <b/>
      <sz val="9"/>
      <name val="HGPｺﾞｼｯｸM"/>
      <family val="3"/>
      <charset val="128"/>
    </font>
    <font>
      <b/>
      <sz val="12"/>
      <name val="HGPｺﾞｼｯｸM"/>
      <family val="3"/>
      <charset val="128"/>
    </font>
    <font>
      <sz val="11"/>
      <name val="HGPｺﾞｼｯｸM"/>
      <family val="3"/>
      <charset val="128"/>
    </font>
    <font>
      <b/>
      <sz val="18"/>
      <name val="HGPｺﾞｼｯｸM"/>
      <family val="3"/>
      <charset val="128"/>
    </font>
    <font>
      <b/>
      <i/>
      <sz val="12"/>
      <name val="HGPｺﾞｼｯｸM"/>
      <family val="3"/>
      <charset val="128"/>
    </font>
    <font>
      <vertAlign val="superscript"/>
      <sz val="10"/>
      <name val="HGPｺﾞｼｯｸM"/>
      <family val="3"/>
      <charset val="128"/>
    </font>
    <font>
      <sz val="18"/>
      <color rgb="FFFF0000"/>
      <name val="AR P丸ゴシック体E"/>
      <family val="3"/>
      <charset val="128"/>
    </font>
    <font>
      <b/>
      <sz val="18"/>
      <color rgb="FFFF0000"/>
      <name val="AR P丸ゴシック体E"/>
      <family val="3"/>
      <charset val="128"/>
    </font>
    <font>
      <sz val="16"/>
      <color rgb="FFFF0000"/>
      <name val="AR P丸ゴシック体E"/>
      <family val="3"/>
      <charset val="128"/>
    </font>
    <font>
      <b/>
      <sz val="10"/>
      <color rgb="FFFF0000"/>
      <name val="BIZ UDPゴシック"/>
      <family val="3"/>
      <charset val="128"/>
    </font>
    <font>
      <b/>
      <sz val="9"/>
      <color rgb="FFFF0000"/>
      <name val="BIZ UDPゴシック"/>
      <family val="3"/>
      <charset val="128"/>
    </font>
    <font>
      <b/>
      <sz val="12"/>
      <color rgb="FFFF0000"/>
      <name val="HGPｺﾞｼｯｸM"/>
      <family val="3"/>
      <charset val="128"/>
    </font>
    <font>
      <b/>
      <sz val="8"/>
      <color rgb="FFFF0000"/>
      <name val="HGPｺﾞｼｯｸM"/>
      <family val="3"/>
      <charset val="128"/>
    </font>
    <font>
      <b/>
      <sz val="9"/>
      <color rgb="FFFF0000"/>
      <name val="HGPｺﾞｼｯｸM"/>
      <family val="3"/>
      <charset val="128"/>
    </font>
    <font>
      <sz val="9"/>
      <color rgb="FFFF0000"/>
      <name val="HGPｺﾞｼｯｸM"/>
      <family val="3"/>
      <charset val="128"/>
    </font>
    <font>
      <sz val="10"/>
      <color rgb="FFFF0000"/>
      <name val="HGPｺﾞｼｯｸM"/>
      <family val="3"/>
      <charset val="128"/>
    </font>
    <font>
      <b/>
      <sz val="10"/>
      <color rgb="FFFF0000"/>
      <name val="HGPｺﾞｼｯｸM"/>
      <family val="3"/>
      <charset val="128"/>
    </font>
    <font>
      <b/>
      <sz val="11"/>
      <color rgb="FFFF0000"/>
      <name val="HGPｺﾞｼｯｸM"/>
      <family val="3"/>
      <charset val="128"/>
    </font>
    <font>
      <vertAlign val="superscript"/>
      <sz val="8"/>
      <color theme="1"/>
      <name val="HGPｺﾞｼｯｸM"/>
      <family val="3"/>
      <charset val="128"/>
    </font>
    <font>
      <vertAlign val="subscript"/>
      <sz val="8"/>
      <color theme="1"/>
      <name val="HGPｺﾞｼｯｸM"/>
      <family val="3"/>
      <charset val="128"/>
    </font>
    <font>
      <sz val="6"/>
      <name val="ＭＳ Ｐゴシック"/>
      <family val="3"/>
      <charset val="128"/>
      <scheme val="minor"/>
    </font>
    <font>
      <b/>
      <sz val="10"/>
      <color theme="1"/>
      <name val="HGPｺﾞｼｯｸM"/>
      <family val="3"/>
      <charset val="128"/>
    </font>
    <font>
      <sz val="10"/>
      <color theme="1"/>
      <name val="HGPｺﾞｼｯｸM"/>
      <family val="3"/>
      <charset val="128"/>
    </font>
    <font>
      <vertAlign val="superscript"/>
      <sz val="9"/>
      <name val="HGPｺﾞｼｯｸM"/>
      <family val="3"/>
      <charset val="128"/>
    </font>
    <font>
      <sz val="10"/>
      <name val="Calibri"/>
      <family val="3"/>
    </font>
    <font>
      <b/>
      <sz val="11"/>
      <color rgb="FFDE0000"/>
      <name val="HGPｺﾞｼｯｸM"/>
      <family val="3"/>
      <charset val="128"/>
    </font>
    <font>
      <sz val="11"/>
      <name val="Calibri"/>
      <family val="3"/>
    </font>
    <font>
      <sz val="11"/>
      <color rgb="FFDE0000"/>
      <name val="HGPｺﾞｼｯｸM"/>
      <family val="3"/>
      <charset val="128"/>
    </font>
    <font>
      <sz val="11"/>
      <name val="Calibri"/>
      <family val="2"/>
    </font>
    <font>
      <b/>
      <sz val="16"/>
      <color rgb="FFFF0000"/>
      <name val="AR P丸ゴシック体E"/>
      <family val="3"/>
      <charset val="128"/>
    </font>
    <font>
      <sz val="16"/>
      <color theme="1"/>
      <name val="ＭＳ Ｐゴシック"/>
      <family val="2"/>
      <scheme val="minor"/>
    </font>
  </fonts>
  <fills count="62">
    <fill>
      <patternFill patternType="none"/>
    </fill>
    <fill>
      <patternFill patternType="gray125"/>
    </fill>
    <fill>
      <patternFill patternType="solid">
        <fgColor rgb="FFFDF9E9"/>
        <bgColor rgb="FF000000"/>
      </patternFill>
    </fill>
    <fill>
      <patternFill patternType="solid">
        <fgColor theme="9" tint="0.79995117038483843"/>
        <bgColor indexed="64"/>
      </patternFill>
    </fill>
    <fill>
      <patternFill patternType="solid">
        <fgColor theme="7" tint="0.39994506668294322"/>
        <bgColor indexed="64"/>
      </patternFill>
    </fill>
    <fill>
      <patternFill patternType="solid">
        <fgColor theme="9" tint="0.39994506668294322"/>
        <bgColor indexed="64"/>
      </patternFill>
    </fill>
    <fill>
      <patternFill patternType="solid">
        <fgColor rgb="FFFDF9E9"/>
        <bgColor indexed="64"/>
      </patternFill>
    </fill>
    <fill>
      <patternFill patternType="solid">
        <fgColor rgb="FFE3F9F4"/>
        <bgColor indexed="64"/>
      </patternFill>
    </fill>
    <fill>
      <patternFill patternType="solid">
        <fgColor rgb="FFF2F8EE"/>
        <bgColor indexed="64"/>
      </patternFill>
    </fill>
    <fill>
      <patternFill patternType="solid">
        <fgColor rgb="FFFCE4E4"/>
        <bgColor indexed="64"/>
      </patternFill>
    </fill>
    <fill>
      <patternFill patternType="solid">
        <fgColor theme="4" tint="0.59999389629810485"/>
        <bgColor indexed="64"/>
      </patternFill>
    </fill>
    <fill>
      <patternFill patternType="solid">
        <fgColor theme="7" tint="0.79995117038483843"/>
        <bgColor indexed="64"/>
      </patternFill>
    </fill>
    <fill>
      <patternFill patternType="solid">
        <fgColor rgb="FFE1EDFF"/>
        <bgColor indexed="64"/>
      </patternFill>
    </fill>
    <fill>
      <patternFill patternType="solid">
        <fgColor rgb="FFF7F4FE"/>
        <bgColor indexed="64"/>
      </patternFill>
    </fill>
    <fill>
      <patternFill patternType="solid">
        <fgColor rgb="FFB4D2FE"/>
        <bgColor indexed="64"/>
      </patternFill>
    </fill>
    <fill>
      <patternFill patternType="solid">
        <fgColor theme="7"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79995117038483843"/>
        <bgColor indexed="64"/>
      </patternFill>
    </fill>
    <fill>
      <patternFill patternType="solid">
        <fgColor rgb="FFFFF2CC"/>
        <bgColor rgb="FF000000"/>
      </patternFill>
    </fill>
    <fill>
      <patternFill patternType="solid">
        <fgColor rgb="FFD9E1F2"/>
        <bgColor rgb="FF000000"/>
      </patternFill>
    </fill>
    <fill>
      <patternFill patternType="solid">
        <fgColor rgb="FFFCE4D6"/>
        <bgColor rgb="FF000000"/>
      </patternFill>
    </fill>
    <fill>
      <patternFill patternType="solid">
        <fgColor rgb="FFF9FBFD"/>
        <bgColor rgb="FF000000"/>
      </patternFill>
    </fill>
    <fill>
      <patternFill patternType="solid">
        <fgColor rgb="FFFDF0E9"/>
        <bgColor rgb="FF000000"/>
      </patternFill>
    </fill>
    <fill>
      <patternFill patternType="solid">
        <fgColor rgb="FFFFCCCC"/>
        <bgColor rgb="FF000000"/>
      </patternFill>
    </fill>
    <fill>
      <patternFill patternType="solid">
        <fgColor rgb="FFE2EFDA"/>
        <bgColor rgb="FF000000"/>
      </patternFill>
    </fill>
    <fill>
      <patternFill patternType="solid">
        <fgColor rgb="FFFFEFEF"/>
        <bgColor rgb="FF000000"/>
      </patternFill>
    </fill>
    <fill>
      <patternFill patternType="solid">
        <fgColor rgb="FFF2F8EE"/>
        <bgColor rgb="FF000000"/>
      </patternFill>
    </fill>
    <fill>
      <patternFill patternType="solid">
        <fgColor theme="7" tint="0.79995117038483843"/>
        <bgColor rgb="FF000000"/>
      </patternFill>
    </fill>
    <fill>
      <patternFill patternType="solid">
        <fgColor rgb="FFFFCCCC"/>
        <bgColor indexed="64"/>
      </patternFill>
    </fill>
    <fill>
      <patternFill patternType="solid">
        <fgColor rgb="FFFFEFEF"/>
        <bgColor indexed="64"/>
      </patternFill>
    </fill>
    <fill>
      <patternFill patternType="solid">
        <fgColor theme="4" tint="0.79995117038483843"/>
        <bgColor indexed="64"/>
      </patternFill>
    </fill>
    <fill>
      <patternFill patternType="solid">
        <fgColor rgb="FFF9FBFD"/>
        <bgColor indexed="64"/>
      </patternFill>
    </fill>
    <fill>
      <patternFill patternType="solid">
        <fgColor rgb="FFFDF0E9"/>
        <bgColor indexed="64"/>
      </patternFill>
    </fill>
    <fill>
      <patternFill patternType="solid">
        <fgColor rgb="FFEAE3FD"/>
        <bgColor indexed="64"/>
      </patternFill>
    </fill>
    <fill>
      <patternFill patternType="solid">
        <fgColor rgb="FFFEF4F4"/>
        <bgColor indexed="64"/>
      </patternFill>
    </fill>
    <fill>
      <patternFill patternType="solid">
        <fgColor rgb="FFFFE7E7"/>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rgb="FFFFFAEB"/>
        <bgColor indexed="64"/>
      </patternFill>
    </fill>
    <fill>
      <patternFill patternType="solid">
        <fgColor rgb="FFFFE1E1"/>
        <bgColor indexed="64"/>
      </patternFill>
    </fill>
    <fill>
      <patternFill patternType="solid">
        <fgColor rgb="FFFFD9D9"/>
        <bgColor indexed="64"/>
      </patternFill>
    </fill>
    <fill>
      <patternFill patternType="solid">
        <fgColor rgb="FFFFEED5"/>
        <bgColor indexed="64"/>
      </patternFill>
    </fill>
    <fill>
      <patternFill patternType="solid">
        <fgColor rgb="FFDAF0DF"/>
        <bgColor indexed="64"/>
      </patternFill>
    </fill>
    <fill>
      <patternFill patternType="solid">
        <fgColor rgb="FFFDECE3"/>
        <bgColor indexed="64"/>
      </patternFill>
    </fill>
    <fill>
      <patternFill patternType="solid">
        <fgColor rgb="FFFFFEF7"/>
        <bgColor indexed="64"/>
      </patternFill>
    </fill>
    <fill>
      <patternFill patternType="solid">
        <fgColor rgb="FFFFC000"/>
        <bgColor rgb="FF000000"/>
      </patternFill>
    </fill>
    <fill>
      <patternFill patternType="solid">
        <fgColor theme="8" tint="0.79998168889431442"/>
        <bgColor rgb="FF000000"/>
      </patternFill>
    </fill>
    <fill>
      <patternFill patternType="solid">
        <fgColor theme="8" tint="-0.249977111117893"/>
        <bgColor rgb="FF000000"/>
      </patternFill>
    </fill>
    <fill>
      <patternFill patternType="solid">
        <fgColor rgb="FFEC6262"/>
        <bgColor indexed="64"/>
      </patternFill>
    </fill>
    <fill>
      <patternFill patternType="solid">
        <fgColor theme="8" tint="0.79998168889431442"/>
        <bgColor indexed="64"/>
      </patternFill>
    </fill>
    <fill>
      <patternFill patternType="solid">
        <fgColor theme="4" tint="-0.499984740745262"/>
        <bgColor indexed="64"/>
      </patternFill>
    </fill>
    <fill>
      <patternFill patternType="solid">
        <fgColor theme="2" tint="-9.9978637043366805E-2"/>
        <bgColor indexed="64"/>
      </patternFill>
    </fill>
    <fill>
      <patternFill patternType="solid">
        <fgColor theme="8" tint="-0.499984740745262"/>
        <bgColor indexed="64"/>
      </patternFill>
    </fill>
    <fill>
      <patternFill patternType="solid">
        <fgColor rgb="FFFEF2EC"/>
        <bgColor indexed="64"/>
      </patternFill>
    </fill>
    <fill>
      <patternFill patternType="solid">
        <fgColor theme="0" tint="-0.14999847407452621"/>
        <bgColor indexed="64"/>
      </patternFill>
    </fill>
    <fill>
      <patternFill patternType="solid">
        <fgColor theme="6" tint="0.39997558519241921"/>
        <bgColor indexed="64"/>
      </patternFill>
    </fill>
  </fills>
  <borders count="195">
    <border>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medium">
        <color auto="1"/>
      </right>
      <top style="medium">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top/>
      <bottom/>
      <diagonal/>
    </border>
    <border>
      <left/>
      <right style="thin">
        <color auto="1"/>
      </right>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medium">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top style="thin">
        <color auto="1"/>
      </top>
      <bottom style="medium">
        <color auto="1"/>
      </bottom>
      <diagonal/>
    </border>
    <border>
      <left style="medium">
        <color auto="1"/>
      </left>
      <right style="thin">
        <color auto="1"/>
      </right>
      <top/>
      <bottom style="thin">
        <color auto="1"/>
      </bottom>
      <diagonal/>
    </border>
    <border>
      <left style="medium">
        <color auto="1"/>
      </left>
      <right/>
      <top style="medium">
        <color auto="1"/>
      </top>
      <bottom style="double">
        <color rgb="FFFF8001"/>
      </bottom>
      <diagonal/>
    </border>
    <border>
      <left/>
      <right/>
      <top style="medium">
        <color auto="1"/>
      </top>
      <bottom style="double">
        <color rgb="FFFF8001"/>
      </bottom>
      <diagonal/>
    </border>
    <border>
      <left/>
      <right style="medium">
        <color auto="1"/>
      </right>
      <top style="medium">
        <color auto="1"/>
      </top>
      <bottom style="double">
        <color rgb="FFFF8001"/>
      </bottom>
      <diagonal/>
    </border>
    <border>
      <left style="medium">
        <color auto="1"/>
      </left>
      <right/>
      <top/>
      <bottom style="thin">
        <color auto="1"/>
      </bottom>
      <diagonal/>
    </border>
    <border>
      <left/>
      <right style="medium">
        <color auto="1"/>
      </right>
      <top/>
      <bottom style="thin">
        <color auto="1"/>
      </bottom>
      <diagonal/>
    </border>
    <border>
      <left/>
      <right style="medium">
        <color auto="1"/>
      </right>
      <top style="thin">
        <color auto="1"/>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thin">
        <color auto="1"/>
      </bottom>
      <diagonal/>
    </border>
    <border>
      <left/>
      <right/>
      <top style="thin">
        <color auto="1"/>
      </top>
      <bottom style="medium">
        <color auto="1"/>
      </bottom>
      <diagonal/>
    </border>
    <border>
      <left style="medium">
        <color auto="1"/>
      </left>
      <right/>
      <top style="thin">
        <color auto="1"/>
      </top>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top style="double">
        <color auto="1"/>
      </top>
      <bottom style="thin">
        <color auto="1"/>
      </bottom>
      <diagonal/>
    </border>
    <border>
      <left/>
      <right style="thin">
        <color auto="1"/>
      </right>
      <top style="double">
        <color auto="1"/>
      </top>
      <bottom style="thin">
        <color auto="1"/>
      </bottom>
      <diagonal/>
    </border>
    <border>
      <left/>
      <right/>
      <top/>
      <bottom style="double">
        <color rgb="FFFF8001"/>
      </bottom>
      <diagonal/>
    </border>
    <border>
      <left style="medium">
        <color theme="1"/>
      </left>
      <right style="medium">
        <color theme="1"/>
      </right>
      <top style="medium">
        <color theme="1"/>
      </top>
      <bottom style="medium">
        <color theme="1"/>
      </bottom>
      <diagonal/>
    </border>
    <border>
      <left style="thick">
        <color theme="1"/>
      </left>
      <right/>
      <top/>
      <bottom style="thick">
        <color theme="1"/>
      </bottom>
      <diagonal/>
    </border>
    <border>
      <left/>
      <right/>
      <top/>
      <bottom style="thick">
        <color theme="1"/>
      </bottom>
      <diagonal/>
    </border>
    <border>
      <left/>
      <right style="thick">
        <color theme="1"/>
      </right>
      <top/>
      <bottom style="thick">
        <color theme="1"/>
      </bottom>
      <diagonal/>
    </border>
    <border>
      <left/>
      <right style="thick">
        <color theme="1"/>
      </right>
      <top style="thick">
        <color theme="1"/>
      </top>
      <bottom style="thick">
        <color theme="1"/>
      </bottom>
      <diagonal/>
    </border>
    <border>
      <left style="thick">
        <color theme="1"/>
      </left>
      <right style="thick">
        <color theme="1"/>
      </right>
      <top style="thick">
        <color theme="1"/>
      </top>
      <bottom/>
      <diagonal/>
    </border>
    <border>
      <left style="dotted">
        <color indexed="64"/>
      </left>
      <right/>
      <top style="thick">
        <color theme="1"/>
      </top>
      <bottom style="thick">
        <color theme="1"/>
      </bottom>
      <diagonal/>
    </border>
    <border>
      <left/>
      <right/>
      <top style="thick">
        <color theme="1"/>
      </top>
      <bottom style="thick">
        <color theme="1"/>
      </bottom>
      <diagonal/>
    </border>
    <border>
      <left/>
      <right style="dotted">
        <color indexed="64"/>
      </right>
      <top style="thick">
        <color theme="1"/>
      </top>
      <bottom style="thick">
        <color theme="1"/>
      </bottom>
      <diagonal/>
    </border>
    <border>
      <left style="medium">
        <color theme="1"/>
      </left>
      <right style="medium">
        <color theme="1"/>
      </right>
      <top style="medium">
        <color theme="1"/>
      </top>
      <bottom style="dotted">
        <color theme="1"/>
      </bottom>
      <diagonal/>
    </border>
    <border>
      <left style="medium">
        <color theme="1"/>
      </left>
      <right style="medium">
        <color theme="1"/>
      </right>
      <top style="dotted">
        <color theme="1"/>
      </top>
      <bottom style="dotted">
        <color theme="1"/>
      </bottom>
      <diagonal/>
    </border>
    <border>
      <left style="medium">
        <color theme="1"/>
      </left>
      <right style="medium">
        <color theme="1"/>
      </right>
      <top style="dotted">
        <color theme="1"/>
      </top>
      <bottom style="medium">
        <color theme="1"/>
      </bottom>
      <diagonal/>
    </border>
    <border>
      <left style="medium">
        <color theme="1"/>
      </left>
      <right style="medium">
        <color theme="1"/>
      </right>
      <top style="dotted">
        <color theme="1"/>
      </top>
      <bottom/>
      <diagonal/>
    </border>
    <border>
      <left style="medium">
        <color theme="1"/>
      </left>
      <right style="medium">
        <color theme="1"/>
      </right>
      <top/>
      <bottom style="dotted">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thin">
        <color auto="1"/>
      </right>
      <top style="medium">
        <color theme="1"/>
      </top>
      <bottom/>
      <diagonal/>
    </border>
    <border>
      <left style="thin">
        <color auto="1"/>
      </left>
      <right style="thin">
        <color auto="1"/>
      </right>
      <top style="medium">
        <color theme="1"/>
      </top>
      <bottom style="thin">
        <color auto="1"/>
      </bottom>
      <diagonal/>
    </border>
    <border>
      <left style="thin">
        <color auto="1"/>
      </left>
      <right/>
      <top style="medium">
        <color theme="1"/>
      </top>
      <bottom style="thin">
        <color auto="1"/>
      </bottom>
      <diagonal/>
    </border>
    <border>
      <left style="medium">
        <color theme="1"/>
      </left>
      <right style="thin">
        <color auto="1"/>
      </right>
      <top/>
      <bottom/>
      <diagonal/>
    </border>
    <border>
      <left style="medium">
        <color theme="1"/>
      </left>
      <right style="thin">
        <color auto="1"/>
      </right>
      <top/>
      <bottom style="medium">
        <color theme="1"/>
      </bottom>
      <diagonal/>
    </border>
    <border>
      <left style="thin">
        <color auto="1"/>
      </left>
      <right style="thin">
        <color auto="1"/>
      </right>
      <top style="thin">
        <color auto="1"/>
      </top>
      <bottom style="medium">
        <color theme="1"/>
      </bottom>
      <diagonal/>
    </border>
    <border>
      <left style="thin">
        <color auto="1"/>
      </left>
      <right/>
      <top style="thin">
        <color auto="1"/>
      </top>
      <bottom style="medium">
        <color theme="1"/>
      </bottom>
      <diagonal/>
    </border>
    <border>
      <left style="medium">
        <color theme="1"/>
      </left>
      <right style="thin">
        <color auto="1"/>
      </right>
      <top style="medium">
        <color theme="1"/>
      </top>
      <bottom style="thin">
        <color auto="1"/>
      </bottom>
      <diagonal/>
    </border>
    <border>
      <left style="medium">
        <color theme="1"/>
      </left>
      <right style="thin">
        <color auto="1"/>
      </right>
      <top style="thin">
        <color auto="1"/>
      </top>
      <bottom style="thin">
        <color auto="1"/>
      </bottom>
      <diagonal/>
    </border>
    <border>
      <left style="medium">
        <color theme="1"/>
      </left>
      <right style="thin">
        <color auto="1"/>
      </right>
      <top style="thin">
        <color auto="1"/>
      </top>
      <bottom style="medium">
        <color theme="1"/>
      </bottom>
      <diagonal/>
    </border>
    <border>
      <left/>
      <right style="medium">
        <color theme="1"/>
      </right>
      <top/>
      <bottom/>
      <diagonal/>
    </border>
    <border>
      <left style="medium">
        <color theme="1"/>
      </left>
      <right style="medium">
        <color theme="1"/>
      </right>
      <top style="medium">
        <color theme="1"/>
      </top>
      <bottom/>
      <diagonal/>
    </border>
    <border>
      <left style="medium">
        <color theme="1"/>
      </left>
      <right style="medium">
        <color theme="1"/>
      </right>
      <top/>
      <bottom style="medium">
        <color theme="1"/>
      </bottom>
      <diagonal/>
    </border>
    <border>
      <left style="medium">
        <color theme="1"/>
      </left>
      <right style="medium">
        <color theme="1"/>
      </right>
      <top/>
      <bottom/>
      <diagonal/>
    </border>
    <border>
      <left/>
      <right/>
      <top style="medium">
        <color theme="1"/>
      </top>
      <bottom/>
      <diagonal/>
    </border>
    <border>
      <left style="thin">
        <color theme="1"/>
      </left>
      <right style="thin">
        <color theme="1"/>
      </right>
      <top style="thin">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thin">
        <color theme="1"/>
      </left>
      <right style="medium">
        <color theme="1"/>
      </right>
      <top style="thin">
        <color theme="1"/>
      </top>
      <bottom style="thin">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thin">
        <color theme="1"/>
      </left>
      <right/>
      <top style="thin">
        <color theme="1"/>
      </top>
      <bottom style="thin">
        <color theme="1"/>
      </bottom>
      <diagonal/>
    </border>
    <border>
      <left style="thin">
        <color theme="1"/>
      </left>
      <right/>
      <top style="thin">
        <color theme="1"/>
      </top>
      <bottom style="medium">
        <color theme="1"/>
      </bottom>
      <diagonal/>
    </border>
    <border>
      <left style="medium">
        <color theme="1"/>
      </left>
      <right style="medium">
        <color theme="1"/>
      </right>
      <top style="medium">
        <color theme="1"/>
      </top>
      <bottom style="thin">
        <color theme="1"/>
      </bottom>
      <diagonal/>
    </border>
    <border>
      <left style="medium">
        <color theme="1"/>
      </left>
      <right style="medium">
        <color theme="1"/>
      </right>
      <top style="thin">
        <color theme="1"/>
      </top>
      <bottom style="thin">
        <color theme="1"/>
      </bottom>
      <diagonal/>
    </border>
    <border>
      <left style="medium">
        <color theme="1"/>
      </left>
      <right style="medium">
        <color theme="1"/>
      </right>
      <top style="thin">
        <color theme="1"/>
      </top>
      <bottom style="medium">
        <color theme="1"/>
      </bottom>
      <diagonal/>
    </border>
    <border>
      <left style="thin">
        <color theme="1"/>
      </left>
      <right/>
      <top style="medium">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style="medium">
        <color theme="1"/>
      </right>
      <top style="medium">
        <color theme="1"/>
      </top>
      <bottom style="medium">
        <color theme="1"/>
      </bottom>
      <diagonal/>
    </border>
    <border>
      <left/>
      <right style="medium">
        <color theme="1"/>
      </right>
      <top style="thin">
        <color theme="1"/>
      </top>
      <bottom style="thin">
        <color theme="1"/>
      </bottom>
      <diagonal/>
    </border>
    <border>
      <left/>
      <right style="thin">
        <color theme="1"/>
      </right>
      <top style="medium">
        <color theme="1"/>
      </top>
      <bottom style="thin">
        <color theme="1"/>
      </bottom>
      <diagonal/>
    </border>
    <border>
      <left/>
      <right style="thin">
        <color theme="1"/>
      </right>
      <top style="thin">
        <color theme="1"/>
      </top>
      <bottom style="thin">
        <color theme="1"/>
      </bottom>
      <diagonal/>
    </border>
    <border>
      <left/>
      <right style="thin">
        <color theme="1"/>
      </right>
      <top style="thin">
        <color theme="1"/>
      </top>
      <bottom style="medium">
        <color theme="1"/>
      </bottom>
      <diagonal/>
    </border>
    <border>
      <left/>
      <right style="thin">
        <color theme="1"/>
      </right>
      <top style="thin">
        <color theme="1"/>
      </top>
      <bottom/>
      <diagonal/>
    </border>
    <border>
      <left/>
      <right/>
      <top style="medium">
        <color theme="1"/>
      </top>
      <bottom style="thin">
        <color theme="1"/>
      </bottom>
      <diagonal/>
    </border>
    <border>
      <left/>
      <right/>
      <top style="thin">
        <color theme="1"/>
      </top>
      <bottom style="thin">
        <color theme="1"/>
      </bottom>
      <diagonal/>
    </border>
    <border>
      <left/>
      <right/>
      <top style="thin">
        <color theme="1"/>
      </top>
      <bottom style="medium">
        <color theme="1"/>
      </bottom>
      <diagonal/>
    </border>
    <border>
      <left style="medium">
        <color theme="1"/>
      </left>
      <right/>
      <top style="medium">
        <color theme="1"/>
      </top>
      <bottom style="thin">
        <color theme="1"/>
      </bottom>
      <diagonal/>
    </border>
    <border>
      <left style="thin">
        <color theme="1"/>
      </left>
      <right style="medium">
        <color theme="1"/>
      </right>
      <top style="thin">
        <color theme="1"/>
      </top>
      <bottom/>
      <diagonal/>
    </border>
    <border>
      <left style="thin">
        <color theme="1"/>
      </left>
      <right style="medium">
        <color theme="1"/>
      </right>
      <top/>
      <bottom style="thin">
        <color theme="1"/>
      </bottom>
      <diagonal/>
    </border>
    <border>
      <left/>
      <right/>
      <top style="medium">
        <color theme="1"/>
      </top>
      <bottom style="thin">
        <color auto="1"/>
      </bottom>
      <diagonal/>
    </border>
    <border>
      <left/>
      <right/>
      <top style="thin">
        <color auto="1"/>
      </top>
      <bottom style="medium">
        <color theme="1"/>
      </bottom>
      <diagonal/>
    </border>
    <border>
      <left style="medium">
        <color theme="1"/>
      </left>
      <right/>
      <top style="thin">
        <color theme="1"/>
      </top>
      <bottom style="thin">
        <color theme="1"/>
      </bottom>
      <diagonal/>
    </border>
    <border>
      <left style="medium">
        <color theme="1"/>
      </left>
      <right/>
      <top style="thin">
        <color theme="1"/>
      </top>
      <bottom style="medium">
        <color theme="1"/>
      </bottom>
      <diagonal/>
    </border>
    <border>
      <left style="medium">
        <color theme="1"/>
      </left>
      <right/>
      <top style="medium">
        <color theme="1"/>
      </top>
      <bottom/>
      <diagonal/>
    </border>
    <border>
      <left/>
      <right style="medium">
        <color theme="1"/>
      </right>
      <top style="medium">
        <color theme="1"/>
      </top>
      <bottom/>
      <diagonal/>
    </border>
    <border>
      <left style="medium">
        <color indexed="64"/>
      </left>
      <right style="thin">
        <color theme="1"/>
      </right>
      <top style="medium">
        <color indexed="64"/>
      </top>
      <bottom style="thin">
        <color theme="1"/>
      </bottom>
      <diagonal/>
    </border>
    <border>
      <left style="thin">
        <color theme="1"/>
      </left>
      <right/>
      <top style="medium">
        <color indexed="64"/>
      </top>
      <bottom style="thin">
        <color theme="1"/>
      </bottom>
      <diagonal/>
    </border>
    <border>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indexed="64"/>
      </left>
      <right style="thin">
        <color theme="1"/>
      </right>
      <top style="thin">
        <color theme="1"/>
      </top>
      <bottom style="medium">
        <color indexed="64"/>
      </bottom>
      <diagonal/>
    </border>
    <border>
      <left style="thin">
        <color theme="1"/>
      </left>
      <right/>
      <top style="thin">
        <color theme="1"/>
      </top>
      <bottom style="medium">
        <color indexed="64"/>
      </bottom>
      <diagonal/>
    </border>
    <border>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medium">
        <color indexed="64"/>
      </left>
      <right/>
      <top style="medium">
        <color indexed="64"/>
      </top>
      <bottom style="thin">
        <color theme="1"/>
      </bottom>
      <diagonal/>
    </border>
    <border>
      <left style="medium">
        <color indexed="64"/>
      </left>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top style="thin">
        <color theme="1"/>
      </top>
      <bottom/>
      <diagonal/>
    </border>
    <border>
      <left style="thin">
        <color theme="1"/>
      </left>
      <right style="medium">
        <color indexed="64"/>
      </right>
      <top style="thin">
        <color theme="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medium">
        <color indexed="64"/>
      </right>
      <top/>
      <bottom style="medium">
        <color indexed="64"/>
      </bottom>
      <diagonal/>
    </border>
    <border>
      <left style="medium">
        <color indexed="64"/>
      </left>
      <right style="medium">
        <color theme="1"/>
      </right>
      <top style="medium">
        <color indexed="64"/>
      </top>
      <bottom style="thin">
        <color theme="1"/>
      </bottom>
      <diagonal/>
    </border>
    <border>
      <left style="medium">
        <color indexed="64"/>
      </left>
      <right style="medium">
        <color theme="1"/>
      </right>
      <top style="thin">
        <color theme="1"/>
      </top>
      <bottom style="thin">
        <color theme="1"/>
      </bottom>
      <diagonal/>
    </border>
    <border>
      <left style="medium">
        <color indexed="64"/>
      </left>
      <right style="medium">
        <color theme="1"/>
      </right>
      <top style="thin">
        <color theme="1"/>
      </top>
      <bottom style="medium">
        <color indexed="64"/>
      </bottom>
      <diagonal/>
    </border>
    <border>
      <left style="medium">
        <color theme="1"/>
      </left>
      <right style="medium">
        <color auto="1"/>
      </right>
      <top/>
      <bottom style="medium">
        <color indexed="64"/>
      </bottom>
      <diagonal/>
    </border>
    <border>
      <left style="thin">
        <color theme="1"/>
      </left>
      <right style="medium">
        <color indexed="64"/>
      </right>
      <top style="thin">
        <color theme="1"/>
      </top>
      <bottom style="medium">
        <color theme="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bottom/>
      <diagonal/>
    </border>
    <border>
      <left style="thin">
        <color auto="1"/>
      </left>
      <right/>
      <top style="medium">
        <color auto="1"/>
      </top>
      <bottom style="double">
        <color indexed="64"/>
      </bottom>
      <diagonal/>
    </border>
    <border>
      <left style="medium">
        <color auto="1"/>
      </left>
      <right style="thin">
        <color auto="1"/>
      </right>
      <top style="medium">
        <color auto="1"/>
      </top>
      <bottom/>
      <diagonal/>
    </border>
    <border>
      <left/>
      <right/>
      <top style="double">
        <color auto="1"/>
      </top>
      <bottom style="thin">
        <color auto="1"/>
      </bottom>
      <diagonal/>
    </border>
    <border>
      <left style="medium">
        <color auto="1"/>
      </left>
      <right style="thin">
        <color auto="1"/>
      </right>
      <top style="medium">
        <color auto="1"/>
      </top>
      <bottom style="double">
        <color indexed="64"/>
      </bottom>
      <diagonal/>
    </border>
    <border>
      <left style="thin">
        <color theme="1" tint="0.14999847407452621"/>
      </left>
      <right style="thin">
        <color theme="1" tint="0.14999847407452621"/>
      </right>
      <top style="thin">
        <color theme="1" tint="0.14999847407452621"/>
      </top>
      <bottom style="thin">
        <color theme="1" tint="0.14999847407452621"/>
      </bottom>
      <diagonal/>
    </border>
    <border>
      <left style="medium">
        <color theme="1" tint="0.14999847407452621"/>
      </left>
      <right style="thin">
        <color theme="1" tint="0.14999847407452621"/>
      </right>
      <top style="medium">
        <color theme="1" tint="0.14999847407452621"/>
      </top>
      <bottom style="thin">
        <color theme="1" tint="0.14999847407452621"/>
      </bottom>
      <diagonal/>
    </border>
    <border>
      <left style="thin">
        <color theme="1" tint="0.14999847407452621"/>
      </left>
      <right style="thin">
        <color theme="1" tint="0.14999847407452621"/>
      </right>
      <top style="medium">
        <color theme="1" tint="0.14999847407452621"/>
      </top>
      <bottom style="thin">
        <color theme="1" tint="0.14999847407452621"/>
      </bottom>
      <diagonal/>
    </border>
    <border>
      <left style="thin">
        <color theme="1" tint="0.14999847407452621"/>
      </left>
      <right style="medium">
        <color theme="1" tint="0.14999847407452621"/>
      </right>
      <top style="medium">
        <color theme="1" tint="0.14999847407452621"/>
      </top>
      <bottom style="thin">
        <color theme="1" tint="0.14999847407452621"/>
      </bottom>
      <diagonal/>
    </border>
    <border>
      <left style="medium">
        <color theme="1" tint="0.14999847407452621"/>
      </left>
      <right style="thin">
        <color theme="1" tint="0.14999847407452621"/>
      </right>
      <top style="thin">
        <color theme="1" tint="0.14999847407452621"/>
      </top>
      <bottom style="medium">
        <color theme="1" tint="0.14999847407452621"/>
      </bottom>
      <diagonal/>
    </border>
    <border>
      <left style="thin">
        <color theme="1" tint="0.14999847407452621"/>
      </left>
      <right style="thin">
        <color theme="1" tint="0.14999847407452621"/>
      </right>
      <top style="thin">
        <color theme="1" tint="0.14999847407452621"/>
      </top>
      <bottom style="medium">
        <color theme="1" tint="0.14999847407452621"/>
      </bottom>
      <diagonal/>
    </border>
    <border>
      <left/>
      <right style="thin">
        <color theme="1" tint="0.14999847407452621"/>
      </right>
      <top style="medium">
        <color theme="1" tint="0.14999847407452621"/>
      </top>
      <bottom style="thin">
        <color theme="1" tint="0.14999847407452621"/>
      </bottom>
      <diagonal/>
    </border>
    <border>
      <left/>
      <right style="thin">
        <color theme="1" tint="0.14999847407452621"/>
      </right>
      <top style="thin">
        <color theme="1" tint="0.14999847407452621"/>
      </top>
      <bottom style="medium">
        <color theme="1" tint="0.14999847407452621"/>
      </bottom>
      <diagonal/>
    </border>
    <border>
      <left/>
      <right/>
      <top style="medium">
        <color theme="1" tint="0.14999847407452621"/>
      </top>
      <bottom style="thin">
        <color theme="1" tint="0.14999847407452621"/>
      </bottom>
      <diagonal/>
    </border>
    <border>
      <left/>
      <right/>
      <top style="thin">
        <color theme="1" tint="0.14999847407452621"/>
      </top>
      <bottom style="medium">
        <color theme="1" tint="0.14999847407452621"/>
      </bottom>
      <diagonal/>
    </border>
    <border>
      <left/>
      <right style="medium">
        <color theme="1" tint="0.14999847407452621"/>
      </right>
      <top style="medium">
        <color theme="1" tint="0.14999847407452621"/>
      </top>
      <bottom style="thin">
        <color theme="1" tint="0.14999847407452621"/>
      </bottom>
      <diagonal/>
    </border>
    <border>
      <left style="thin">
        <color theme="1" tint="0.14999847407452621"/>
      </left>
      <right/>
      <top style="medium">
        <color theme="1" tint="0.14999847407452621"/>
      </top>
      <bottom style="thin">
        <color theme="1" tint="0.14999847407452621"/>
      </bottom>
      <diagonal/>
    </border>
    <border>
      <left/>
      <right style="medium">
        <color theme="1" tint="0.14999847407452621"/>
      </right>
      <top style="thin">
        <color theme="1" tint="0.14999847407452621"/>
      </top>
      <bottom style="medium">
        <color theme="1" tint="0.14999847407452621"/>
      </bottom>
      <diagonal/>
    </border>
    <border>
      <left style="thin">
        <color theme="1" tint="0.14999847407452621"/>
      </left>
      <right/>
      <top style="thin">
        <color theme="1" tint="0.14999847407452621"/>
      </top>
      <bottom style="medium">
        <color theme="1" tint="0.14999847407452621"/>
      </bottom>
      <diagonal/>
    </border>
    <border>
      <left style="thin">
        <color theme="1" tint="0.14999847407452621"/>
      </left>
      <right/>
      <top style="thin">
        <color theme="1" tint="0.14999847407452621"/>
      </top>
      <bottom style="thin">
        <color theme="1" tint="0.14999847407452621"/>
      </bottom>
      <diagonal/>
    </border>
    <border>
      <left/>
      <right style="thin">
        <color theme="1" tint="0.14999847407452621"/>
      </right>
      <top style="thin">
        <color theme="1" tint="0.14999847407452621"/>
      </top>
      <bottom style="thin">
        <color theme="1" tint="0.14999847407452621"/>
      </bottom>
      <diagonal/>
    </border>
    <border>
      <left style="medium">
        <color theme="1" tint="0.14999847407452621"/>
      </left>
      <right style="thin">
        <color theme="1" tint="0.14999847407452621"/>
      </right>
      <top style="thin">
        <color theme="1" tint="0.14999847407452621"/>
      </top>
      <bottom style="thin">
        <color theme="1" tint="0.14999847407452621"/>
      </bottom>
      <diagonal/>
    </border>
    <border>
      <left style="thin">
        <color theme="1" tint="0.14999847407452621"/>
      </left>
      <right/>
      <top style="thin">
        <color theme="1" tint="0.14999847407452621"/>
      </top>
      <bottom/>
      <diagonal/>
    </border>
    <border>
      <left/>
      <right/>
      <top style="medium">
        <color theme="1" tint="0.14999847407452621"/>
      </top>
      <bottom/>
      <diagonal/>
    </border>
    <border>
      <left/>
      <right style="medium">
        <color theme="1" tint="0.14999847407452621"/>
      </right>
      <top style="medium">
        <color theme="1" tint="0.14999847407452621"/>
      </top>
      <bottom/>
      <diagonal/>
    </border>
    <border>
      <left/>
      <right style="medium">
        <color theme="1" tint="0.14999847407452621"/>
      </right>
      <top style="thin">
        <color theme="1" tint="0.14999847407452621"/>
      </top>
      <bottom/>
      <diagonal/>
    </border>
    <border>
      <left/>
      <right/>
      <top style="medium">
        <color theme="1" tint="0.14999847407452621"/>
      </top>
      <bottom style="medium">
        <color auto="1"/>
      </bottom>
      <diagonal/>
    </border>
    <border>
      <left/>
      <right/>
      <top style="thin">
        <color theme="1" tint="0.14999847407452621"/>
      </top>
      <bottom style="thin">
        <color theme="1" tint="0.14999847407452621"/>
      </bottom>
      <diagonal/>
    </border>
    <border>
      <left/>
      <right style="medium">
        <color theme="1" tint="0.14999847407452621"/>
      </right>
      <top style="thin">
        <color theme="1" tint="0.14999847407452621"/>
      </top>
      <bottom style="thin">
        <color theme="1" tint="0.14999847407452621"/>
      </bottom>
      <diagonal/>
    </border>
    <border>
      <left style="medium">
        <color theme="1" tint="0.14999847407452621"/>
      </left>
      <right style="thin">
        <color theme="1" tint="0.14999847407452621"/>
      </right>
      <top style="thin">
        <color theme="1" tint="0.14999847407452621"/>
      </top>
      <bottom/>
      <diagonal/>
    </border>
    <border>
      <left style="thin">
        <color theme="1" tint="0.14999847407452621"/>
      </left>
      <right style="thin">
        <color theme="1" tint="0.14999847407452621"/>
      </right>
      <top style="thin">
        <color theme="1" tint="0.14999847407452621"/>
      </top>
      <bottom/>
      <diagonal/>
    </border>
    <border>
      <left/>
      <right style="thin">
        <color theme="1" tint="0.14999847407452621"/>
      </right>
      <top style="medium">
        <color auto="1"/>
      </top>
      <bottom style="medium">
        <color auto="1"/>
      </bottom>
      <diagonal/>
    </border>
  </borders>
  <cellStyleXfs count="4">
    <xf numFmtId="0" fontId="0" fillId="0" borderId="0"/>
    <xf numFmtId="0" fontId="33" fillId="0" borderId="73" applyNumberFormat="0" applyFill="0" applyAlignment="0" applyProtection="0"/>
    <xf numFmtId="0" fontId="37" fillId="0" borderId="0"/>
    <xf numFmtId="9" fontId="68" fillId="0" borderId="0" applyFont="0" applyFill="0" applyBorder="0" applyAlignment="0" applyProtection="0"/>
  </cellStyleXfs>
  <cellXfs count="1149">
    <xf numFmtId="0" fontId="0" fillId="0" borderId="0" xfId="0"/>
    <xf numFmtId="179" fontId="0" fillId="0" borderId="0" xfId="0" applyNumberFormat="1"/>
    <xf numFmtId="179" fontId="1" fillId="0" borderId="0" xfId="0" applyNumberFormat="1" applyFont="1" applyAlignment="1">
      <alignment horizontal="center"/>
    </xf>
    <xf numFmtId="179" fontId="2" fillId="0" borderId="0" xfId="0" applyNumberFormat="1" applyFont="1" applyAlignment="1">
      <alignment horizontal="left" vertical="center" indent="1"/>
    </xf>
    <xf numFmtId="179" fontId="2" fillId="0" borderId="0" xfId="0" applyNumberFormat="1" applyFont="1" applyAlignment="1">
      <alignment horizontal="center" vertical="center"/>
    </xf>
    <xf numFmtId="179" fontId="2" fillId="2" borderId="0" xfId="0" applyNumberFormat="1" applyFont="1" applyFill="1" applyAlignment="1">
      <alignment horizontal="center" vertical="center"/>
    </xf>
    <xf numFmtId="179" fontId="2" fillId="0" borderId="0" xfId="0" applyNumberFormat="1" applyFont="1" applyAlignment="1">
      <alignment horizontal="center" vertical="center" wrapText="1"/>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top" wrapText="1"/>
    </xf>
    <xf numFmtId="0" fontId="2" fillId="0" borderId="0" xfId="0" applyFont="1" applyAlignment="1">
      <alignment vertical="center" wrapText="1"/>
    </xf>
    <xf numFmtId="0" fontId="1" fillId="0" borderId="0" xfId="0" applyFont="1"/>
    <xf numFmtId="0" fontId="3" fillId="0" borderId="0" xfId="0" applyFont="1" applyAlignment="1">
      <alignmen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2" fillId="3" borderId="10" xfId="0" applyFont="1" applyFill="1" applyBorder="1" applyAlignment="1">
      <alignment vertical="center"/>
    </xf>
    <xf numFmtId="0" fontId="2" fillId="3" borderId="11" xfId="0" applyFont="1" applyFill="1" applyBorder="1" applyAlignment="1">
      <alignment vertical="center"/>
    </xf>
    <xf numFmtId="0" fontId="2" fillId="0" borderId="12" xfId="0" applyFont="1" applyBorder="1" applyAlignment="1">
      <alignment horizontal="center" vertical="center"/>
    </xf>
    <xf numFmtId="0" fontId="3" fillId="5" borderId="5" xfId="0" applyFont="1" applyFill="1" applyBorder="1" applyAlignment="1">
      <alignment horizontal="center" vertical="center"/>
    </xf>
    <xf numFmtId="0" fontId="3" fillId="5" borderId="17" xfId="0" applyFont="1" applyFill="1" applyBorder="1" applyAlignment="1">
      <alignment horizontal="center" vertical="center"/>
    </xf>
    <xf numFmtId="0" fontId="2" fillId="0" borderId="12" xfId="0" applyFont="1" applyBorder="1" applyAlignment="1">
      <alignment horizontal="left" vertical="center" indent="1"/>
    </xf>
    <xf numFmtId="0" fontId="2" fillId="0" borderId="21" xfId="0" applyFont="1" applyBorder="1" applyAlignment="1">
      <alignment horizontal="left" vertical="center" indent="1"/>
    </xf>
    <xf numFmtId="0" fontId="2" fillId="7" borderId="12" xfId="0" applyFont="1" applyFill="1" applyBorder="1" applyAlignment="1">
      <alignment horizontal="left" vertical="center" indent="1"/>
    </xf>
    <xf numFmtId="0" fontId="2" fillId="7" borderId="21" xfId="0" applyFont="1" applyFill="1" applyBorder="1" applyAlignment="1">
      <alignment horizontal="left" vertical="center" indent="1"/>
    </xf>
    <xf numFmtId="0" fontId="2" fillId="0" borderId="24" xfId="0" applyFont="1" applyBorder="1" applyAlignment="1">
      <alignment horizontal="left" vertical="center" indent="1"/>
    </xf>
    <xf numFmtId="0" fontId="2" fillId="0" borderId="25" xfId="0" applyFont="1" applyBorder="1" applyAlignment="1">
      <alignment horizontal="left" vertical="center" indent="1"/>
    </xf>
    <xf numFmtId="0" fontId="2" fillId="8" borderId="30"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7" borderId="33" xfId="0" applyFont="1" applyFill="1" applyBorder="1" applyAlignment="1">
      <alignment horizontal="center" vertical="center" wrapText="1"/>
    </xf>
    <xf numFmtId="0" fontId="6" fillId="10" borderId="5" xfId="0" applyFont="1" applyFill="1" applyBorder="1" applyAlignment="1">
      <alignment horizontal="center" vertical="center" wrapText="1"/>
    </xf>
    <xf numFmtId="0" fontId="6" fillId="10" borderId="17" xfId="0" applyFont="1" applyFill="1" applyBorder="1" applyAlignment="1">
      <alignment horizontal="center" vertical="center" wrapText="1"/>
    </xf>
    <xf numFmtId="0" fontId="2" fillId="0" borderId="21" xfId="0" applyFont="1" applyBorder="1" applyAlignment="1">
      <alignment horizontal="left" vertical="center" wrapText="1" indent="1"/>
    </xf>
    <xf numFmtId="0" fontId="2" fillId="11" borderId="21" xfId="0" applyFont="1" applyFill="1" applyBorder="1" applyAlignment="1">
      <alignment horizontal="left" vertical="center" wrapText="1" indent="1"/>
    </xf>
    <xf numFmtId="0" fontId="2" fillId="12" borderId="12" xfId="0" applyFont="1" applyFill="1" applyBorder="1" applyAlignment="1">
      <alignment horizontal="left" vertical="center" indent="1"/>
    </xf>
    <xf numFmtId="0" fontId="2" fillId="12" borderId="21" xfId="0" applyFont="1" applyFill="1" applyBorder="1" applyAlignment="1">
      <alignment horizontal="left" vertical="center" indent="1"/>
    </xf>
    <xf numFmtId="0" fontId="2" fillId="0" borderId="12" xfId="0" applyFont="1" applyBorder="1" applyAlignment="1">
      <alignment vertical="center"/>
    </xf>
    <xf numFmtId="0" fontId="2" fillId="0" borderId="13" xfId="0" applyFont="1" applyBorder="1" applyAlignment="1">
      <alignment vertical="center"/>
    </xf>
    <xf numFmtId="0" fontId="2" fillId="0" borderId="34" xfId="0" applyFont="1" applyBorder="1" applyAlignment="1">
      <alignment horizontal="center" vertical="center" wrapText="1"/>
    </xf>
    <xf numFmtId="0" fontId="6" fillId="0" borderId="21" xfId="0" applyFont="1" applyBorder="1" applyAlignment="1">
      <alignment horizontal="left" vertical="center" wrapText="1" indent="1"/>
    </xf>
    <xf numFmtId="0" fontId="2" fillId="3" borderId="34" xfId="0" applyFont="1" applyFill="1" applyBorder="1" applyAlignment="1">
      <alignment horizontal="center" vertical="center" wrapText="1"/>
    </xf>
    <xf numFmtId="0" fontId="2" fillId="11" borderId="25" xfId="0" applyFont="1" applyFill="1" applyBorder="1" applyAlignment="1">
      <alignment horizontal="left" vertical="center" wrapText="1" indent="1"/>
    </xf>
    <xf numFmtId="0" fontId="2" fillId="3" borderId="37" xfId="0" applyFont="1" applyFill="1" applyBorder="1" applyAlignment="1">
      <alignment horizontal="center" vertical="center" wrapText="1"/>
    </xf>
    <xf numFmtId="0" fontId="6" fillId="12" borderId="21" xfId="0" applyFont="1" applyFill="1" applyBorder="1" applyAlignment="1">
      <alignment horizontal="left" vertical="center" wrapText="1" indent="1"/>
    </xf>
    <xf numFmtId="0" fontId="6" fillId="0" borderId="25" xfId="0" applyFont="1" applyBorder="1" applyAlignment="1">
      <alignment horizontal="left" vertical="center" wrapText="1" indent="1"/>
    </xf>
    <xf numFmtId="0" fontId="2" fillId="0" borderId="21" xfId="0" applyFont="1" applyBorder="1" applyAlignment="1">
      <alignment horizontal="center" vertical="center"/>
    </xf>
    <xf numFmtId="0" fontId="2" fillId="12" borderId="12" xfId="0" applyFont="1" applyFill="1" applyBorder="1" applyAlignment="1">
      <alignment horizontal="center" vertical="center"/>
    </xf>
    <xf numFmtId="0" fontId="2" fillId="12" borderId="21" xfId="0" applyFont="1" applyFill="1" applyBorder="1" applyAlignment="1">
      <alignment horizontal="center" vertical="center"/>
    </xf>
    <xf numFmtId="0" fontId="2" fillId="0" borderId="5" xfId="0" applyFont="1" applyBorder="1" applyAlignment="1">
      <alignment horizontal="center" vertical="center"/>
    </xf>
    <xf numFmtId="0" fontId="2" fillId="0" borderId="17" xfId="0" applyFont="1" applyBorder="1" applyAlignment="1">
      <alignment horizontal="left" vertical="center" indent="1"/>
    </xf>
    <xf numFmtId="0" fontId="2" fillId="3" borderId="5" xfId="0" applyFont="1" applyFill="1" applyBorder="1" applyAlignment="1">
      <alignment horizontal="center" vertical="center"/>
    </xf>
    <xf numFmtId="0" fontId="2" fillId="3" borderId="1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21" xfId="0" applyFont="1" applyFill="1" applyBorder="1" applyAlignment="1">
      <alignment horizontal="left" vertical="center" indent="1"/>
    </xf>
    <xf numFmtId="0" fontId="2" fillId="16" borderId="12" xfId="0" applyFont="1" applyFill="1" applyBorder="1" applyAlignment="1">
      <alignment horizontal="center" vertical="center"/>
    </xf>
    <xf numFmtId="0" fontId="2" fillId="16" borderId="21" xfId="0" applyFont="1" applyFill="1" applyBorder="1" applyAlignment="1">
      <alignment horizontal="center" vertical="center"/>
    </xf>
    <xf numFmtId="0" fontId="2" fillId="12" borderId="24" xfId="0" applyFont="1" applyFill="1" applyBorder="1" applyAlignment="1">
      <alignment horizontal="center" vertical="center"/>
    </xf>
    <xf numFmtId="0" fontId="2" fillId="12" borderId="25" xfId="0" applyFont="1" applyFill="1" applyBorder="1" applyAlignment="1">
      <alignment horizontal="center" vertical="center"/>
    </xf>
    <xf numFmtId="0" fontId="2" fillId="0" borderId="12" xfId="0" applyFont="1" applyBorder="1" applyAlignment="1">
      <alignment horizontal="center" vertical="center" wrapText="1"/>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3" fillId="17" borderId="5" xfId="0" applyFont="1" applyFill="1" applyBorder="1" applyAlignment="1">
      <alignment horizontal="center" vertical="center"/>
    </xf>
    <xf numFmtId="0" fontId="9" fillId="17" borderId="17" xfId="0" applyFont="1" applyFill="1" applyBorder="1" applyAlignment="1">
      <alignment horizontal="center" vertical="center"/>
    </xf>
    <xf numFmtId="0" fontId="4" fillId="0" borderId="21" xfId="0" applyFont="1" applyBorder="1" applyAlignment="1">
      <alignment vertical="center"/>
    </xf>
    <xf numFmtId="0" fontId="2" fillId="18" borderId="5" xfId="0" applyFont="1" applyFill="1" applyBorder="1" applyAlignment="1">
      <alignment horizontal="center" vertical="center" wrapText="1"/>
    </xf>
    <xf numFmtId="0" fontId="2" fillId="18" borderId="17" xfId="0" applyFont="1" applyFill="1" applyBorder="1" applyAlignment="1">
      <alignment horizontal="center" vertical="center" wrapText="1"/>
    </xf>
    <xf numFmtId="0" fontId="2" fillId="18" borderId="12" xfId="0" applyFont="1" applyFill="1" applyBorder="1" applyAlignment="1">
      <alignment horizontal="center" vertical="center"/>
    </xf>
    <xf numFmtId="0" fontId="10" fillId="18" borderId="21" xfId="0" applyFont="1" applyFill="1" applyBorder="1" applyAlignment="1">
      <alignment vertical="center"/>
    </xf>
    <xf numFmtId="0" fontId="2" fillId="0" borderId="24" xfId="0" applyFont="1" applyBorder="1" applyAlignment="1">
      <alignment horizontal="center" vertical="center"/>
    </xf>
    <xf numFmtId="0" fontId="4" fillId="0" borderId="25" xfId="0" applyFont="1" applyBorder="1" applyAlignment="1">
      <alignment vertical="center"/>
    </xf>
    <xf numFmtId="0" fontId="3" fillId="20" borderId="5" xfId="0" applyFont="1" applyFill="1" applyBorder="1" applyAlignment="1">
      <alignment horizontal="center" vertical="center"/>
    </xf>
    <xf numFmtId="0" fontId="3" fillId="20" borderId="17" xfId="0" applyFont="1" applyFill="1" applyBorder="1" applyAlignment="1">
      <alignment horizontal="center" vertical="center"/>
    </xf>
    <xf numFmtId="0" fontId="3" fillId="21" borderId="5" xfId="0" applyFont="1" applyFill="1" applyBorder="1" applyAlignment="1">
      <alignment horizontal="center" vertical="center"/>
    </xf>
    <xf numFmtId="0" fontId="2" fillId="22" borderId="12" xfId="0" applyFont="1" applyFill="1" applyBorder="1" applyAlignment="1">
      <alignment vertical="center"/>
    </xf>
    <xf numFmtId="0" fontId="2" fillId="22" borderId="21" xfId="0" applyFont="1" applyFill="1" applyBorder="1" applyAlignment="1">
      <alignment horizontal="center" vertical="center"/>
    </xf>
    <xf numFmtId="0" fontId="2" fillId="23" borderId="12" xfId="0" applyFont="1" applyFill="1" applyBorder="1" applyAlignment="1">
      <alignment vertical="center"/>
    </xf>
    <xf numFmtId="0" fontId="2" fillId="0" borderId="4" xfId="0" applyFont="1" applyBorder="1" applyAlignment="1">
      <alignment vertical="center"/>
    </xf>
    <xf numFmtId="0" fontId="2" fillId="0" borderId="24" xfId="0" applyFont="1" applyBorder="1" applyAlignment="1">
      <alignment vertical="center"/>
    </xf>
    <xf numFmtId="0" fontId="2" fillId="0" borderId="25" xfId="0" applyFont="1" applyBorder="1" applyAlignment="1">
      <alignment horizontal="center" vertical="center"/>
    </xf>
    <xf numFmtId="0" fontId="3" fillId="24" borderId="5" xfId="0" applyFont="1" applyFill="1" applyBorder="1" applyAlignment="1">
      <alignment horizontal="center" vertical="center"/>
    </xf>
    <xf numFmtId="0" fontId="3" fillId="25" borderId="5" xfId="0" applyFont="1" applyFill="1" applyBorder="1" applyAlignment="1">
      <alignment horizontal="center" vertical="center"/>
    </xf>
    <xf numFmtId="0" fontId="3" fillId="25" borderId="17" xfId="0" applyFont="1" applyFill="1" applyBorder="1" applyAlignment="1">
      <alignment horizontal="center" vertical="center"/>
    </xf>
    <xf numFmtId="0" fontId="2" fillId="26" borderId="12" xfId="0" applyFont="1" applyFill="1" applyBorder="1" applyAlignment="1">
      <alignment vertical="center"/>
    </xf>
    <xf numFmtId="0" fontId="2" fillId="27" borderId="12" xfId="0" applyFont="1" applyFill="1" applyBorder="1" applyAlignment="1">
      <alignment vertical="center"/>
    </xf>
    <xf numFmtId="0" fontId="2" fillId="27" borderId="21" xfId="0" applyFont="1" applyFill="1" applyBorder="1" applyAlignment="1">
      <alignment horizontal="center" vertical="center"/>
    </xf>
    <xf numFmtId="0" fontId="2" fillId="2" borderId="13" xfId="0" applyFont="1" applyFill="1" applyBorder="1" applyAlignment="1">
      <alignment vertical="center"/>
    </xf>
    <xf numFmtId="0" fontId="2" fillId="27" borderId="24" xfId="0" applyFont="1" applyFill="1" applyBorder="1" applyAlignment="1">
      <alignment vertical="center"/>
    </xf>
    <xf numFmtId="0" fontId="2" fillId="27" borderId="25" xfId="0" applyFont="1" applyFill="1" applyBorder="1" applyAlignment="1">
      <alignment horizontal="center" vertical="center"/>
    </xf>
    <xf numFmtId="0" fontId="2" fillId="0" borderId="4" xfId="0" applyFont="1" applyBorder="1" applyAlignment="1">
      <alignment horizontal="center" vertical="center"/>
    </xf>
    <xf numFmtId="0" fontId="2" fillId="6" borderId="13" xfId="0" applyFont="1" applyFill="1" applyBorder="1" applyAlignment="1">
      <alignment vertical="center"/>
    </xf>
    <xf numFmtId="0" fontId="3" fillId="21" borderId="17" xfId="0" applyFont="1" applyFill="1" applyBorder="1" applyAlignment="1">
      <alignment horizontal="center" vertical="center"/>
    </xf>
    <xf numFmtId="0" fontId="2" fillId="23" borderId="21" xfId="0" applyFont="1" applyFill="1" applyBorder="1" applyAlignment="1">
      <alignment horizontal="center" vertical="center"/>
    </xf>
    <xf numFmtId="0" fontId="3" fillId="24" borderId="17" xfId="0" applyFont="1" applyFill="1" applyBorder="1" applyAlignment="1">
      <alignment horizontal="center" vertical="center"/>
    </xf>
    <xf numFmtId="0" fontId="2" fillId="26" borderId="21" xfId="0" applyFont="1" applyFill="1" applyBorder="1" applyAlignment="1">
      <alignment horizontal="center"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6" fillId="0" borderId="0" xfId="0" applyFont="1" applyAlignment="1">
      <alignment horizontal="center" vertical="center"/>
    </xf>
    <xf numFmtId="0" fontId="17" fillId="0" borderId="0" xfId="0" applyFont="1" applyAlignment="1">
      <alignment horizontal="center" vertical="center"/>
    </xf>
    <xf numFmtId="0" fontId="17" fillId="11" borderId="50" xfId="0" applyFont="1" applyFill="1" applyBorder="1" applyAlignment="1">
      <alignment horizontal="center" vertical="center"/>
    </xf>
    <xf numFmtId="0" fontId="17" fillId="11" borderId="51" xfId="0" applyFont="1" applyFill="1" applyBorder="1" applyAlignment="1">
      <alignment horizontal="center" vertical="center"/>
    </xf>
    <xf numFmtId="0" fontId="17" fillId="31" borderId="50" xfId="0" applyFont="1" applyFill="1" applyBorder="1" applyAlignment="1">
      <alignment horizontal="center" vertical="center"/>
    </xf>
    <xf numFmtId="0" fontId="17" fillId="18" borderId="38" xfId="0" applyFont="1" applyFill="1" applyBorder="1" applyAlignment="1">
      <alignment horizontal="center" vertical="center"/>
    </xf>
    <xf numFmtId="0" fontId="18" fillId="33" borderId="19" xfId="0" applyFont="1" applyFill="1" applyBorder="1" applyAlignment="1">
      <alignment vertical="center"/>
    </xf>
    <xf numFmtId="0" fontId="19" fillId="29" borderId="5" xfId="0" applyFont="1" applyFill="1" applyBorder="1" applyAlignment="1">
      <alignment horizontal="center" vertical="center"/>
    </xf>
    <xf numFmtId="0" fontId="18" fillId="30" borderId="6" xfId="0" applyFont="1" applyFill="1" applyBorder="1" applyAlignment="1" applyProtection="1">
      <alignment horizontal="center" vertical="center"/>
      <protection locked="0"/>
    </xf>
    <xf numFmtId="0" fontId="20" fillId="30" borderId="17" xfId="0" applyFont="1" applyFill="1" applyBorder="1" applyAlignment="1" applyProtection="1">
      <alignment horizontal="left" vertical="center" indent="1"/>
      <protection locked="0"/>
    </xf>
    <xf numFmtId="0" fontId="17" fillId="18" borderId="12" xfId="0" applyFont="1" applyFill="1" applyBorder="1" applyAlignment="1">
      <alignment horizontal="center" vertical="center"/>
    </xf>
    <xf numFmtId="0" fontId="18" fillId="33" borderId="55" xfId="0" applyFont="1" applyFill="1" applyBorder="1" applyAlignment="1">
      <alignment vertical="center"/>
    </xf>
    <xf numFmtId="0" fontId="19" fillId="29" borderId="12" xfId="0" applyFont="1" applyFill="1" applyBorder="1" applyAlignment="1">
      <alignment horizontal="center" vertical="center"/>
    </xf>
    <xf numFmtId="0" fontId="18" fillId="30" borderId="13" xfId="0" applyFont="1" applyFill="1" applyBorder="1" applyAlignment="1" applyProtection="1">
      <alignment horizontal="center" vertical="center"/>
      <protection locked="0"/>
    </xf>
    <xf numFmtId="0" fontId="20" fillId="30" borderId="21" xfId="0" applyFont="1" applyFill="1" applyBorder="1" applyAlignment="1" applyProtection="1">
      <alignment horizontal="left" vertical="center" indent="1"/>
      <protection locked="0"/>
    </xf>
    <xf numFmtId="0" fontId="17" fillId="18" borderId="35" xfId="0" applyFont="1" applyFill="1" applyBorder="1" applyAlignment="1">
      <alignment horizontal="center" vertical="center"/>
    </xf>
    <xf numFmtId="0" fontId="18" fillId="33" borderId="15" xfId="0" applyFont="1" applyFill="1" applyBorder="1" applyAlignment="1">
      <alignment vertical="center"/>
    </xf>
    <xf numFmtId="0" fontId="17" fillId="3" borderId="5" xfId="0" applyFont="1" applyFill="1" applyBorder="1" applyAlignment="1">
      <alignment horizontal="center" vertical="center"/>
    </xf>
    <xf numFmtId="0" fontId="17" fillId="8" borderId="7" xfId="0" applyFont="1" applyFill="1" applyBorder="1" applyAlignment="1" applyProtection="1">
      <alignment vertical="center"/>
      <protection locked="0"/>
    </xf>
    <xf numFmtId="0" fontId="19" fillId="29" borderId="38" xfId="0" applyFont="1" applyFill="1" applyBorder="1" applyAlignment="1">
      <alignment horizontal="center" vertical="center"/>
    </xf>
    <xf numFmtId="0" fontId="18" fillId="30" borderId="53" xfId="0" applyFont="1" applyFill="1" applyBorder="1" applyAlignment="1" applyProtection="1">
      <alignment horizontal="center" vertical="center"/>
      <protection locked="0"/>
    </xf>
    <xf numFmtId="0" fontId="20" fillId="30" borderId="47" xfId="0" applyFont="1" applyFill="1" applyBorder="1" applyAlignment="1" applyProtection="1">
      <alignment horizontal="left" vertical="center" indent="1"/>
      <protection locked="0"/>
    </xf>
    <xf numFmtId="0" fontId="17" fillId="3" borderId="12" xfId="0" applyFont="1" applyFill="1" applyBorder="1" applyAlignment="1">
      <alignment horizontal="center" vertical="center"/>
    </xf>
    <xf numFmtId="0" fontId="17" fillId="8" borderId="54" xfId="0" applyFont="1" applyFill="1" applyBorder="1" applyAlignment="1" applyProtection="1">
      <alignment vertical="center"/>
      <protection locked="0"/>
    </xf>
    <xf numFmtId="0" fontId="18" fillId="34" borderId="12" xfId="0" applyFont="1" applyFill="1" applyBorder="1" applyAlignment="1">
      <alignment horizontal="center" vertical="center"/>
    </xf>
    <xf numFmtId="0" fontId="18" fillId="13" borderId="13" xfId="0" applyFont="1" applyFill="1" applyBorder="1" applyAlignment="1" applyProtection="1">
      <alignment horizontal="center" vertical="center"/>
      <protection locked="0"/>
    </xf>
    <xf numFmtId="0" fontId="23" fillId="13" borderId="21" xfId="0" applyFont="1" applyFill="1" applyBorder="1" applyAlignment="1" applyProtection="1">
      <alignment horizontal="left" vertical="center" indent="1"/>
      <protection locked="0"/>
    </xf>
    <xf numFmtId="0" fontId="24" fillId="3" borderId="24" xfId="0" applyFont="1" applyFill="1" applyBorder="1" applyAlignment="1">
      <alignment horizontal="center" vertical="center"/>
    </xf>
    <xf numFmtId="0" fontId="17" fillId="8" borderId="58" xfId="0" applyFont="1" applyFill="1" applyBorder="1" applyAlignment="1" applyProtection="1">
      <alignment vertical="center"/>
      <protection locked="0"/>
    </xf>
    <xf numFmtId="0" fontId="16" fillId="8" borderId="59" xfId="0" applyFont="1" applyFill="1" applyBorder="1" applyAlignment="1">
      <alignment vertical="center"/>
    </xf>
    <xf numFmtId="0" fontId="25" fillId="8" borderId="58" xfId="0" applyFont="1" applyFill="1" applyBorder="1" applyAlignment="1" applyProtection="1">
      <alignment horizontal="center" vertical="center"/>
      <protection locked="0"/>
    </xf>
    <xf numFmtId="0" fontId="18" fillId="34" borderId="24" xfId="0" applyFont="1" applyFill="1" applyBorder="1" applyAlignment="1">
      <alignment horizontal="center" vertical="center"/>
    </xf>
    <xf numFmtId="0" fontId="17" fillId="16" borderId="38" xfId="0" applyFont="1" applyFill="1" applyBorder="1" applyAlignment="1">
      <alignment horizontal="center" vertical="center" wrapText="1"/>
    </xf>
    <xf numFmtId="0" fontId="24" fillId="11" borderId="12" xfId="0" applyFont="1" applyFill="1" applyBorder="1" applyAlignment="1">
      <alignment horizontal="center" vertical="center"/>
    </xf>
    <xf numFmtId="0" fontId="17" fillId="9" borderId="24" xfId="0" applyFont="1" applyFill="1" applyBorder="1" applyAlignment="1">
      <alignment horizontal="center" vertical="center"/>
    </xf>
    <xf numFmtId="0" fontId="32" fillId="0" borderId="0" xfId="0" applyFont="1" applyAlignment="1">
      <alignment horizontal="center" vertical="center"/>
    </xf>
    <xf numFmtId="0" fontId="4" fillId="0" borderId="15" xfId="0" applyFont="1" applyBorder="1" applyAlignment="1">
      <alignment vertical="center" wrapText="1"/>
    </xf>
    <xf numFmtId="0" fontId="4" fillId="0" borderId="16" xfId="0" applyFont="1" applyBorder="1" applyAlignment="1">
      <alignment vertical="center" wrapText="1"/>
    </xf>
    <xf numFmtId="0" fontId="4" fillId="0" borderId="19" xfId="0" applyFont="1" applyBorder="1" applyAlignment="1">
      <alignment vertical="center" wrapText="1"/>
    </xf>
    <xf numFmtId="0" fontId="4" fillId="0" borderId="20" xfId="0" applyFont="1" applyBorder="1" applyAlignment="1">
      <alignment vertical="center" wrapText="1"/>
    </xf>
    <xf numFmtId="0" fontId="4" fillId="6" borderId="14" xfId="0" applyFont="1" applyFill="1" applyBorder="1" applyAlignment="1">
      <alignment vertical="center" wrapText="1"/>
    </xf>
    <xf numFmtId="0" fontId="4" fillId="6" borderId="15" xfId="0" applyFont="1" applyFill="1" applyBorder="1" applyAlignment="1">
      <alignment vertical="center" wrapText="1"/>
    </xf>
    <xf numFmtId="0" fontId="4" fillId="6" borderId="16" xfId="0" applyFont="1" applyFill="1" applyBorder="1" applyAlignment="1">
      <alignment vertical="center" wrapText="1"/>
    </xf>
    <xf numFmtId="0" fontId="4" fillId="6" borderId="19" xfId="0" applyFont="1" applyFill="1" applyBorder="1" applyAlignment="1">
      <alignment vertical="center" wrapText="1"/>
    </xf>
    <xf numFmtId="0" fontId="4" fillId="6" borderId="20" xfId="0" applyFont="1" applyFill="1" applyBorder="1" applyAlignment="1">
      <alignment vertical="center" wrapText="1"/>
    </xf>
    <xf numFmtId="0" fontId="4" fillId="0" borderId="0" xfId="0" applyFont="1" applyAlignment="1">
      <alignment vertical="center" wrapText="1"/>
    </xf>
    <xf numFmtId="0" fontId="4" fillId="0" borderId="23" xfId="0" applyFont="1" applyBorder="1" applyAlignment="1">
      <alignment vertical="center" wrapText="1"/>
    </xf>
    <xf numFmtId="0" fontId="37" fillId="0" borderId="0" xfId="0" applyFont="1" applyAlignment="1">
      <alignment horizontal="center"/>
    </xf>
    <xf numFmtId="0" fontId="0" fillId="0" borderId="0" xfId="0" applyAlignment="1">
      <alignment horizontal="center"/>
    </xf>
    <xf numFmtId="0" fontId="49" fillId="0" borderId="0" xfId="0" applyFont="1" applyAlignment="1">
      <alignment vertical="center"/>
    </xf>
    <xf numFmtId="0" fontId="12" fillId="0" borderId="0" xfId="0" applyFont="1" applyAlignment="1">
      <alignment horizontal="center" vertical="center"/>
    </xf>
    <xf numFmtId="0" fontId="51" fillId="0" borderId="0" xfId="0" applyFont="1" applyAlignment="1">
      <alignment horizontal="center" vertical="center"/>
    </xf>
    <xf numFmtId="0" fontId="52" fillId="44" borderId="80" xfId="0" applyFont="1" applyFill="1" applyBorder="1" applyAlignment="1" applyProtection="1">
      <alignment horizontal="center" vertical="center" wrapText="1"/>
      <protection locked="0"/>
    </xf>
    <xf numFmtId="0" fontId="52" fillId="44" borderId="81" xfId="0" applyFont="1" applyFill="1" applyBorder="1" applyAlignment="1" applyProtection="1">
      <alignment horizontal="center" vertical="center" wrapText="1"/>
      <protection locked="0"/>
    </xf>
    <xf numFmtId="0" fontId="52" fillId="44" borderId="82" xfId="0" applyFont="1" applyFill="1" applyBorder="1" applyAlignment="1" applyProtection="1">
      <alignment horizontal="center" vertical="center" wrapText="1"/>
      <protection locked="0"/>
    </xf>
    <xf numFmtId="0" fontId="52" fillId="36" borderId="80" xfId="0" applyFont="1" applyFill="1" applyBorder="1" applyAlignment="1" applyProtection="1">
      <alignment horizontal="center" vertical="center" wrapText="1"/>
      <protection locked="0"/>
    </xf>
    <xf numFmtId="0" fontId="43" fillId="36" borderId="81" xfId="0" applyFont="1" applyFill="1" applyBorder="1" applyAlignment="1" applyProtection="1">
      <alignment horizontal="center" vertical="center" wrapText="1"/>
      <protection locked="0"/>
    </xf>
    <xf numFmtId="0" fontId="52" fillId="36" borderId="81" xfId="0" applyFont="1" applyFill="1" applyBorder="1" applyAlignment="1" applyProtection="1">
      <alignment horizontal="center" vertical="center" wrapText="1"/>
      <protection locked="0"/>
    </xf>
    <xf numFmtId="0" fontId="52" fillId="36" borderId="82" xfId="0" applyFont="1" applyFill="1" applyBorder="1" applyAlignment="1" applyProtection="1">
      <alignment horizontal="center" vertical="center" wrapText="1"/>
      <protection locked="0"/>
    </xf>
    <xf numFmtId="0" fontId="53" fillId="39" borderId="80" xfId="0" applyFont="1" applyFill="1" applyBorder="1" applyAlignment="1" applyProtection="1">
      <alignment horizontal="center" vertical="center" wrapText="1"/>
      <protection locked="0"/>
    </xf>
    <xf numFmtId="0" fontId="43" fillId="39" borderId="81" xfId="0" applyFont="1" applyFill="1" applyBorder="1" applyAlignment="1" applyProtection="1">
      <alignment horizontal="center" vertical="center" wrapText="1"/>
      <protection locked="0"/>
    </xf>
    <xf numFmtId="0" fontId="53" fillId="39" borderId="81" xfId="0" applyFont="1" applyFill="1" applyBorder="1" applyAlignment="1" applyProtection="1">
      <alignment horizontal="center" vertical="center" wrapText="1"/>
      <protection locked="0"/>
    </xf>
    <xf numFmtId="0" fontId="53" fillId="39" borderId="82" xfId="0" applyFont="1" applyFill="1" applyBorder="1" applyAlignment="1" applyProtection="1">
      <alignment horizontal="center" vertical="center" wrapText="1"/>
      <protection locked="0"/>
    </xf>
    <xf numFmtId="0" fontId="52" fillId="48" borderId="80" xfId="0" applyFont="1" applyFill="1" applyBorder="1" applyAlignment="1" applyProtection="1">
      <alignment horizontal="center" vertical="center" wrapText="1"/>
      <protection locked="0"/>
    </xf>
    <xf numFmtId="0" fontId="52" fillId="48" borderId="81" xfId="0" applyFont="1" applyFill="1" applyBorder="1" applyAlignment="1" applyProtection="1">
      <alignment horizontal="center" vertical="center" wrapText="1"/>
      <protection locked="0"/>
    </xf>
    <xf numFmtId="0" fontId="52" fillId="48" borderId="82" xfId="0" applyFont="1" applyFill="1" applyBorder="1" applyAlignment="1" applyProtection="1">
      <alignment horizontal="center" vertical="center" wrapText="1"/>
      <protection locked="0"/>
    </xf>
    <xf numFmtId="0" fontId="50" fillId="0" borderId="0" xfId="0" applyFont="1" applyAlignment="1">
      <alignment horizontal="left" vertical="center"/>
    </xf>
    <xf numFmtId="0" fontId="11" fillId="0" borderId="0" xfId="0" applyFont="1" applyAlignment="1">
      <alignment horizontal="left" vertical="center"/>
    </xf>
    <xf numFmtId="0" fontId="44" fillId="0" borderId="0" xfId="0" applyFont="1" applyAlignment="1">
      <alignment vertical="center"/>
    </xf>
    <xf numFmtId="0" fontId="44" fillId="0" borderId="0" xfId="0" applyFont="1" applyAlignment="1">
      <alignment horizontal="right" vertical="center"/>
    </xf>
    <xf numFmtId="0" fontId="54" fillId="44" borderId="79" xfId="0" applyFont="1" applyFill="1" applyBorder="1" applyAlignment="1">
      <alignment horizontal="center" vertical="center" wrapText="1"/>
    </xf>
    <xf numFmtId="0" fontId="54" fillId="36" borderId="79" xfId="0" applyFont="1" applyFill="1" applyBorder="1" applyAlignment="1">
      <alignment horizontal="center" vertical="center" wrapText="1"/>
    </xf>
    <xf numFmtId="0" fontId="54" fillId="39" borderId="79" xfId="0" applyFont="1" applyFill="1" applyBorder="1" applyAlignment="1">
      <alignment horizontal="center" vertical="center" wrapText="1"/>
    </xf>
    <xf numFmtId="0" fontId="54" fillId="48" borderId="79" xfId="0" applyFont="1" applyFill="1" applyBorder="1" applyAlignment="1">
      <alignment horizontal="center" vertical="center" wrapText="1"/>
    </xf>
    <xf numFmtId="0" fontId="54" fillId="49" borderId="79" xfId="0" applyFont="1" applyFill="1" applyBorder="1" applyAlignment="1">
      <alignment horizontal="center" vertical="center" wrapText="1"/>
    </xf>
    <xf numFmtId="0" fontId="53" fillId="49" borderId="80" xfId="0" applyFont="1" applyFill="1" applyBorder="1" applyAlignment="1" applyProtection="1">
      <alignment horizontal="center" vertical="center" wrapText="1"/>
      <protection locked="0"/>
    </xf>
    <xf numFmtId="0" fontId="39" fillId="49" borderId="81" xfId="0" applyFont="1" applyFill="1" applyBorder="1" applyAlignment="1" applyProtection="1">
      <alignment horizontal="center" vertical="center" wrapText="1"/>
      <protection locked="0"/>
    </xf>
    <xf numFmtId="0" fontId="53" fillId="49" borderId="81" xfId="0" applyFont="1" applyFill="1" applyBorder="1" applyAlignment="1" applyProtection="1">
      <alignment horizontal="center" vertical="center" wrapText="1"/>
      <protection locked="0"/>
    </xf>
    <xf numFmtId="0" fontId="53" fillId="49" borderId="82" xfId="0" applyFont="1" applyFill="1" applyBorder="1" applyAlignment="1" applyProtection="1">
      <alignment horizontal="center" vertical="center" wrapText="1"/>
      <protection locked="0"/>
    </xf>
    <xf numFmtId="0" fontId="2" fillId="0" borderId="54" xfId="0" applyFont="1" applyBorder="1" applyAlignment="1">
      <alignment horizontal="center" vertical="center"/>
    </xf>
    <xf numFmtId="0" fontId="2" fillId="2" borderId="54" xfId="0" applyFont="1" applyFill="1" applyBorder="1" applyAlignment="1">
      <alignment horizontal="center" vertical="center"/>
    </xf>
    <xf numFmtId="0" fontId="2" fillId="6" borderId="54" xfId="0" applyFont="1" applyFill="1" applyBorder="1" applyAlignment="1">
      <alignment horizontal="center" vertical="center"/>
    </xf>
    <xf numFmtId="0" fontId="3" fillId="19" borderId="83" xfId="0" applyFont="1" applyFill="1" applyBorder="1" applyAlignment="1">
      <alignment horizontal="center" vertical="center"/>
    </xf>
    <xf numFmtId="0" fontId="2" fillId="0" borderId="84" xfId="0" applyFont="1" applyBorder="1" applyAlignment="1">
      <alignment horizontal="center" vertical="center"/>
    </xf>
    <xf numFmtId="0" fontId="2" fillId="2" borderId="84" xfId="0" applyFont="1" applyFill="1" applyBorder="1" applyAlignment="1">
      <alignment horizontal="center" vertical="center"/>
    </xf>
    <xf numFmtId="0" fontId="2" fillId="6" borderId="84" xfId="0" applyFont="1" applyFill="1" applyBorder="1" applyAlignment="1">
      <alignment horizontal="center" vertical="center"/>
    </xf>
    <xf numFmtId="0" fontId="2" fillId="0" borderId="84" xfId="0" applyFont="1" applyBorder="1" applyAlignment="1">
      <alignment horizontal="center" vertical="center" wrapText="1"/>
    </xf>
    <xf numFmtId="0" fontId="2" fillId="0" borderId="85" xfId="0" applyFont="1" applyBorder="1" applyAlignment="1">
      <alignment horizontal="center" vertical="center" wrapText="1"/>
    </xf>
    <xf numFmtId="0" fontId="2" fillId="49" borderId="0" xfId="0" applyFont="1" applyFill="1" applyAlignment="1">
      <alignment vertical="center"/>
    </xf>
    <xf numFmtId="0" fontId="2" fillId="49" borderId="0" xfId="0" applyFont="1" applyFill="1" applyAlignment="1">
      <alignment horizontal="center" vertical="center"/>
    </xf>
    <xf numFmtId="0" fontId="2" fillId="0" borderId="56" xfId="0" applyFont="1" applyBorder="1" applyAlignment="1">
      <alignment vertical="center"/>
    </xf>
    <xf numFmtId="0" fontId="2" fillId="0" borderId="14" xfId="0" applyFont="1" applyBorder="1" applyAlignment="1">
      <alignment horizontal="center" vertical="center"/>
    </xf>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2" fillId="40" borderId="74" xfId="0" applyFont="1" applyFill="1" applyBorder="1" applyAlignment="1">
      <alignment horizontal="center" vertical="center"/>
    </xf>
    <xf numFmtId="0" fontId="2" fillId="0" borderId="74" xfId="0" applyFont="1" applyBorder="1" applyAlignment="1">
      <alignment vertical="center"/>
    </xf>
    <xf numFmtId="0" fontId="2" fillId="0" borderId="53" xfId="0" applyFont="1" applyBorder="1" applyAlignment="1">
      <alignment vertical="center"/>
    </xf>
    <xf numFmtId="0" fontId="2" fillId="0" borderId="18" xfId="0" applyFont="1" applyBorder="1" applyAlignment="1">
      <alignment horizontal="center" vertical="center"/>
    </xf>
    <xf numFmtId="0" fontId="2" fillId="0" borderId="92" xfId="0" applyFont="1" applyBorder="1" applyAlignment="1">
      <alignment vertical="center"/>
    </xf>
    <xf numFmtId="0" fontId="2" fillId="0" borderId="93" xfId="0" applyFont="1" applyBorder="1" applyAlignment="1">
      <alignment horizontal="center" vertical="center"/>
    </xf>
    <xf numFmtId="0" fontId="2" fillId="0" borderId="83" xfId="0" applyFont="1" applyBorder="1" applyAlignment="1">
      <alignment horizontal="center" vertical="center"/>
    </xf>
    <xf numFmtId="0" fontId="4" fillId="0" borderId="96" xfId="0" applyFont="1" applyBorder="1" applyAlignment="1">
      <alignment vertical="center"/>
    </xf>
    <xf numFmtId="0" fontId="2" fillId="0" borderId="97" xfId="0" applyFont="1" applyBorder="1" applyAlignment="1">
      <alignment horizontal="center" vertical="center"/>
    </xf>
    <xf numFmtId="0" fontId="2" fillId="0" borderId="85" xfId="0" applyFont="1" applyBorder="1" applyAlignment="1">
      <alignment horizontal="center" vertical="center"/>
    </xf>
    <xf numFmtId="0" fontId="2" fillId="0" borderId="101" xfId="0" applyFont="1" applyBorder="1" applyAlignment="1">
      <alignment horizontal="center" vertical="center"/>
    </xf>
    <xf numFmtId="0" fontId="2" fillId="0" borderId="98" xfId="0" applyFont="1" applyBorder="1" applyAlignment="1">
      <alignment vertical="center"/>
    </xf>
    <xf numFmtId="0" fontId="2" fillId="2" borderId="99" xfId="0" applyFont="1" applyFill="1" applyBorder="1" applyAlignment="1">
      <alignment vertical="center"/>
    </xf>
    <xf numFmtId="0" fontId="2" fillId="0" borderId="100" xfId="0" applyFont="1" applyBorder="1" applyAlignment="1">
      <alignment vertical="center"/>
    </xf>
    <xf numFmtId="0" fontId="2" fillId="0" borderId="96" xfId="0" applyFont="1" applyBorder="1" applyAlignment="1">
      <alignment vertical="center"/>
    </xf>
    <xf numFmtId="0" fontId="3" fillId="11" borderId="93" xfId="0" applyFont="1" applyFill="1" applyBorder="1" applyAlignment="1">
      <alignment horizontal="center" vertical="center"/>
    </xf>
    <xf numFmtId="0" fontId="3" fillId="11" borderId="83" xfId="0" applyFont="1" applyFill="1" applyBorder="1" applyAlignment="1">
      <alignment horizontal="center" vertical="center"/>
    </xf>
    <xf numFmtId="0" fontId="2" fillId="2" borderId="97" xfId="0" applyFont="1" applyFill="1" applyBorder="1" applyAlignment="1">
      <alignment horizontal="center" vertical="center"/>
    </xf>
    <xf numFmtId="0" fontId="2" fillId="2" borderId="85" xfId="0" applyFont="1" applyFill="1" applyBorder="1" applyAlignment="1">
      <alignment horizontal="center" vertical="center"/>
    </xf>
    <xf numFmtId="0" fontId="3" fillId="19" borderId="93" xfId="0" applyFont="1" applyFill="1" applyBorder="1" applyAlignment="1">
      <alignment horizontal="center" vertical="center"/>
    </xf>
    <xf numFmtId="0" fontId="54" fillId="50" borderId="79" xfId="0" applyFont="1" applyFill="1" applyBorder="1" applyAlignment="1">
      <alignment horizontal="center" vertical="center" wrapText="1"/>
    </xf>
    <xf numFmtId="0" fontId="52" fillId="50" borderId="80" xfId="0" applyFont="1" applyFill="1" applyBorder="1" applyAlignment="1" applyProtection="1">
      <alignment horizontal="center" vertical="center" wrapText="1"/>
      <protection locked="0"/>
    </xf>
    <xf numFmtId="0" fontId="52" fillId="50" borderId="81" xfId="0" applyFont="1" applyFill="1" applyBorder="1" applyAlignment="1" applyProtection="1">
      <alignment horizontal="center" vertical="center" wrapText="1"/>
      <protection locked="0"/>
    </xf>
    <xf numFmtId="0" fontId="52" fillId="50" borderId="82" xfId="0" applyFont="1" applyFill="1" applyBorder="1" applyAlignment="1" applyProtection="1">
      <alignment horizontal="center" vertical="center" wrapText="1"/>
      <protection locked="0"/>
    </xf>
    <xf numFmtId="0" fontId="49" fillId="0" borderId="0" xfId="0" applyFont="1" applyAlignment="1">
      <alignment horizontal="left" vertical="center"/>
    </xf>
    <xf numFmtId="0" fontId="56" fillId="0" borderId="0" xfId="0" applyFont="1" applyAlignment="1">
      <alignment vertical="center"/>
    </xf>
    <xf numFmtId="0" fontId="56" fillId="0" borderId="0" xfId="0" applyFont="1" applyAlignment="1">
      <alignment horizontal="center" vertical="center"/>
    </xf>
    <xf numFmtId="0" fontId="56" fillId="0" borderId="0" xfId="0" applyFont="1" applyAlignment="1">
      <alignment horizontal="center" vertical="center" wrapText="1"/>
    </xf>
    <xf numFmtId="0" fontId="30" fillId="0" borderId="0" xfId="0" applyFont="1" applyAlignment="1">
      <alignment horizontal="center" vertical="center"/>
    </xf>
    <xf numFmtId="0" fontId="30" fillId="0" borderId="106" xfId="0" applyFont="1" applyBorder="1" applyAlignment="1">
      <alignment horizontal="center" vertical="center"/>
    </xf>
    <xf numFmtId="0" fontId="30" fillId="39" borderId="112" xfId="0" applyFont="1" applyFill="1" applyBorder="1" applyAlignment="1">
      <alignment horizontal="center" vertical="center"/>
    </xf>
    <xf numFmtId="0" fontId="30" fillId="16" borderId="112" xfId="0" applyFont="1" applyFill="1" applyBorder="1" applyAlignment="1">
      <alignment horizontal="center" vertical="center"/>
    </xf>
    <xf numFmtId="0" fontId="30" fillId="0" borderId="0" xfId="0" applyFont="1" applyAlignment="1">
      <alignment vertical="center"/>
    </xf>
    <xf numFmtId="0" fontId="56" fillId="0" borderId="106" xfId="0" applyFont="1" applyBorder="1" applyAlignment="1">
      <alignment horizontal="center" vertical="center"/>
    </xf>
    <xf numFmtId="0" fontId="56" fillId="2" borderId="106" xfId="0" applyFont="1" applyFill="1" applyBorder="1" applyAlignment="1">
      <alignment horizontal="center" vertical="center"/>
    </xf>
    <xf numFmtId="0" fontId="56" fillId="0" borderId="119" xfId="0" applyFont="1" applyBorder="1" applyAlignment="1">
      <alignment horizontal="center" vertical="center"/>
    </xf>
    <xf numFmtId="0" fontId="56" fillId="0" borderId="107" xfId="0" applyFont="1" applyBorder="1" applyAlignment="1">
      <alignment horizontal="center" vertical="center"/>
    </xf>
    <xf numFmtId="0" fontId="56" fillId="0" borderId="110" xfId="0" applyFont="1" applyBorder="1" applyAlignment="1">
      <alignment horizontal="center" vertical="center"/>
    </xf>
    <xf numFmtId="0" fontId="56" fillId="0" borderId="122" xfId="0" applyFont="1" applyBorder="1" applyAlignment="1">
      <alignment horizontal="left" vertical="center" indent="1"/>
    </xf>
    <xf numFmtId="0" fontId="56" fillId="2" borderId="123" xfId="0" applyFont="1" applyFill="1" applyBorder="1" applyAlignment="1">
      <alignment horizontal="left" vertical="center" indent="1"/>
    </xf>
    <xf numFmtId="0" fontId="56" fillId="2" borderId="110" xfId="0" applyFont="1" applyFill="1" applyBorder="1" applyAlignment="1">
      <alignment horizontal="center" vertical="center"/>
    </xf>
    <xf numFmtId="0" fontId="55" fillId="51" borderId="107" xfId="0" applyFont="1" applyFill="1" applyBorder="1" applyAlignment="1">
      <alignment horizontal="center" vertical="center"/>
    </xf>
    <xf numFmtId="0" fontId="41" fillId="0" borderId="0" xfId="0" applyFont="1" applyAlignment="1">
      <alignment horizontal="center" vertical="center"/>
    </xf>
    <xf numFmtId="0" fontId="41" fillId="0" borderId="0" xfId="0" applyFont="1" applyAlignment="1">
      <alignment horizontal="center" vertical="center" wrapText="1"/>
    </xf>
    <xf numFmtId="0" fontId="58" fillId="2" borderId="106" xfId="0" applyFont="1" applyFill="1" applyBorder="1" applyAlignment="1">
      <alignment vertical="center"/>
    </xf>
    <xf numFmtId="0" fontId="58" fillId="6" borderId="106" xfId="0" applyFont="1" applyFill="1" applyBorder="1" applyAlignment="1">
      <alignment vertical="center"/>
    </xf>
    <xf numFmtId="0" fontId="56" fillId="6" borderId="106" xfId="0" applyFont="1" applyFill="1" applyBorder="1" applyAlignment="1">
      <alignment horizontal="center" vertical="center"/>
    </xf>
    <xf numFmtId="0" fontId="58" fillId="0" borderId="110" xfId="0" applyFont="1" applyBorder="1" applyAlignment="1">
      <alignment vertical="center"/>
    </xf>
    <xf numFmtId="0" fontId="58" fillId="0" borderId="118" xfId="0" applyFont="1" applyBorder="1" applyAlignment="1">
      <alignment vertical="center"/>
    </xf>
    <xf numFmtId="0" fontId="56" fillId="0" borderId="118" xfId="0" applyFont="1" applyBorder="1" applyAlignment="1">
      <alignment horizontal="center" vertical="center"/>
    </xf>
    <xf numFmtId="0" fontId="58" fillId="0" borderId="107" xfId="0" applyFont="1" applyBorder="1" applyAlignment="1">
      <alignment vertical="center"/>
    </xf>
    <xf numFmtId="0" fontId="58" fillId="0" borderId="119" xfId="0" applyFont="1" applyBorder="1" applyAlignment="1">
      <alignment vertical="center"/>
    </xf>
    <xf numFmtId="0" fontId="30" fillId="0" borderId="118" xfId="0" applyFont="1" applyBorder="1" applyAlignment="1">
      <alignment horizontal="center" vertical="center"/>
    </xf>
    <xf numFmtId="0" fontId="30" fillId="49" borderId="106" xfId="0" applyFont="1" applyFill="1" applyBorder="1" applyAlignment="1">
      <alignment horizontal="center" vertical="center"/>
    </xf>
    <xf numFmtId="0" fontId="56" fillId="52" borderId="106" xfId="0" applyFont="1" applyFill="1" applyBorder="1" applyAlignment="1">
      <alignment horizontal="center" vertical="center"/>
    </xf>
    <xf numFmtId="0" fontId="56" fillId="39" borderId="0" xfId="0" applyFont="1" applyFill="1" applyAlignment="1">
      <alignment horizontal="center" vertical="center"/>
    </xf>
    <xf numFmtId="0" fontId="46" fillId="45" borderId="120" xfId="0" applyFont="1" applyFill="1" applyBorder="1" applyAlignment="1">
      <alignment horizontal="center" vertical="center"/>
    </xf>
    <xf numFmtId="0" fontId="56" fillId="16" borderId="106" xfId="0" applyFont="1" applyFill="1" applyBorder="1" applyAlignment="1">
      <alignment horizontal="center" vertical="center"/>
    </xf>
    <xf numFmtId="0" fontId="61" fillId="54" borderId="107" xfId="0" applyFont="1" applyFill="1" applyBorder="1" applyAlignment="1">
      <alignment horizontal="center" vertical="center"/>
    </xf>
    <xf numFmtId="0" fontId="61" fillId="54" borderId="108" xfId="0" applyFont="1" applyFill="1" applyBorder="1" applyAlignment="1">
      <alignment horizontal="center" vertical="center"/>
    </xf>
    <xf numFmtId="0" fontId="30" fillId="42" borderId="3" xfId="0" applyFont="1" applyFill="1" applyBorder="1" applyAlignment="1">
      <alignment vertical="center"/>
    </xf>
    <xf numFmtId="0" fontId="30" fillId="42" borderId="4" xfId="0" applyFont="1" applyFill="1" applyBorder="1" applyAlignment="1">
      <alignment vertical="center"/>
    </xf>
    <xf numFmtId="0" fontId="30" fillId="50" borderId="3" xfId="0" applyFont="1" applyFill="1" applyBorder="1" applyAlignment="1">
      <alignment vertical="center"/>
    </xf>
    <xf numFmtId="0" fontId="30" fillId="50" borderId="4" xfId="0" applyFont="1" applyFill="1" applyBorder="1" applyAlignment="1">
      <alignment vertical="center"/>
    </xf>
    <xf numFmtId="0" fontId="30" fillId="39" borderId="1" xfId="0" applyFont="1" applyFill="1" applyBorder="1" applyAlignment="1">
      <alignment vertical="center"/>
    </xf>
    <xf numFmtId="0" fontId="30" fillId="39" borderId="2" xfId="0" applyFont="1" applyFill="1" applyBorder="1" applyAlignment="1">
      <alignment vertical="center"/>
    </xf>
    <xf numFmtId="0" fontId="30" fillId="39" borderId="3" xfId="0" applyFont="1" applyFill="1" applyBorder="1" applyAlignment="1">
      <alignment vertical="center"/>
    </xf>
    <xf numFmtId="0" fontId="30" fillId="39" borderId="0" xfId="0" applyFont="1" applyFill="1" applyAlignment="1">
      <alignment vertical="center"/>
    </xf>
    <xf numFmtId="0" fontId="30" fillId="39" borderId="4" xfId="0" applyFont="1" applyFill="1" applyBorder="1" applyAlignment="1">
      <alignment vertical="center"/>
    </xf>
    <xf numFmtId="0" fontId="30" fillId="39" borderId="0" xfId="0" applyFont="1" applyFill="1" applyAlignment="1">
      <alignment horizontal="center" vertical="center"/>
    </xf>
    <xf numFmtId="0" fontId="30" fillId="39" borderId="10" xfId="0" applyFont="1" applyFill="1" applyBorder="1" applyAlignment="1">
      <alignment vertical="center"/>
    </xf>
    <xf numFmtId="0" fontId="30" fillId="39" borderId="28" xfId="0" applyFont="1" applyFill="1" applyBorder="1" applyAlignment="1">
      <alignment vertical="center"/>
    </xf>
    <xf numFmtId="0" fontId="30" fillId="39" borderId="28" xfId="0" applyFont="1" applyFill="1" applyBorder="1" applyAlignment="1">
      <alignment horizontal="center" vertical="center"/>
    </xf>
    <xf numFmtId="0" fontId="30" fillId="49" borderId="88" xfId="0" applyFont="1" applyFill="1" applyBorder="1" applyAlignment="1">
      <alignment horizontal="center" vertical="center"/>
    </xf>
    <xf numFmtId="0" fontId="30" fillId="45" borderId="88" xfId="0" applyFont="1" applyFill="1" applyBorder="1" applyAlignment="1">
      <alignment horizontal="center" vertical="center"/>
    </xf>
    <xf numFmtId="0" fontId="56" fillId="16" borderId="118" xfId="0" applyFont="1" applyFill="1" applyBorder="1" applyAlignment="1">
      <alignment horizontal="center" vertical="center"/>
    </xf>
    <xf numFmtId="0" fontId="30" fillId="10" borderId="30" xfId="0" applyFont="1" applyFill="1" applyBorder="1" applyAlignment="1">
      <alignment horizontal="center" vertical="center"/>
    </xf>
    <xf numFmtId="0" fontId="46" fillId="10" borderId="65" xfId="0" applyFont="1" applyFill="1" applyBorder="1" applyAlignment="1">
      <alignment horizontal="center" vertical="center"/>
    </xf>
    <xf numFmtId="0" fontId="42" fillId="0" borderId="109" xfId="0" applyFont="1" applyBorder="1" applyAlignment="1">
      <alignment horizontal="center" vertical="center"/>
    </xf>
    <xf numFmtId="0" fontId="42" fillId="49" borderId="109" xfId="0" applyFont="1" applyFill="1" applyBorder="1" applyAlignment="1">
      <alignment horizontal="center" vertical="center"/>
    </xf>
    <xf numFmtId="0" fontId="42" fillId="0" borderId="130" xfId="0" applyFont="1" applyBorder="1" applyAlignment="1">
      <alignment horizontal="center" vertical="center"/>
    </xf>
    <xf numFmtId="0" fontId="40" fillId="51" borderId="108" xfId="0" applyFont="1" applyFill="1" applyBorder="1" applyAlignment="1">
      <alignment horizontal="center" vertical="center"/>
    </xf>
    <xf numFmtId="0" fontId="57" fillId="0" borderId="124" xfId="0" applyFont="1" applyBorder="1" applyAlignment="1">
      <alignment horizontal="left" vertical="center" indent="1"/>
    </xf>
    <xf numFmtId="0" fontId="31" fillId="39" borderId="0" xfId="0" applyFont="1" applyFill="1" applyAlignment="1">
      <alignment vertical="center"/>
    </xf>
    <xf numFmtId="0" fontId="59" fillId="0" borderId="107" xfId="0" applyFont="1" applyBorder="1" applyAlignment="1">
      <alignment vertical="center"/>
    </xf>
    <xf numFmtId="0" fontId="59" fillId="2" borderId="106" xfId="0" applyFont="1" applyFill="1" applyBorder="1" applyAlignment="1">
      <alignment vertical="center"/>
    </xf>
    <xf numFmtId="0" fontId="59" fillId="0" borderId="106" xfId="0" applyFont="1" applyBorder="1" applyAlignment="1">
      <alignment vertical="center"/>
    </xf>
    <xf numFmtId="0" fontId="59" fillId="0" borderId="110" xfId="0" applyFont="1" applyBorder="1" applyAlignment="1">
      <alignment vertical="center"/>
    </xf>
    <xf numFmtId="0" fontId="30" fillId="46" borderId="136" xfId="0" applyFont="1" applyFill="1" applyBorder="1" applyAlignment="1">
      <alignment vertical="center"/>
    </xf>
    <xf numFmtId="0" fontId="30" fillId="46" borderId="105" xfId="0" applyFont="1" applyFill="1" applyBorder="1" applyAlignment="1">
      <alignment vertical="center"/>
    </xf>
    <xf numFmtId="0" fontId="60" fillId="46" borderId="105" xfId="0" applyFont="1" applyFill="1" applyBorder="1" applyAlignment="1">
      <alignment horizontal="center" vertical="center"/>
    </xf>
    <xf numFmtId="0" fontId="46" fillId="46" borderId="137" xfId="0" applyFont="1" applyFill="1" applyBorder="1" applyAlignment="1">
      <alignment horizontal="center" vertical="center"/>
    </xf>
    <xf numFmtId="0" fontId="56" fillId="49" borderId="141" xfId="0" applyFont="1" applyFill="1" applyBorder="1" applyAlignment="1">
      <alignment horizontal="center" vertical="center" wrapText="1"/>
    </xf>
    <xf numFmtId="0" fontId="30" fillId="0" borderId="146" xfId="0" applyFont="1" applyBorder="1" applyAlignment="1">
      <alignment horizontal="center" vertical="center"/>
    </xf>
    <xf numFmtId="0" fontId="30" fillId="10" borderId="31" xfId="0" applyFont="1" applyFill="1" applyBorder="1" applyAlignment="1">
      <alignment horizontal="center" vertical="center"/>
    </xf>
    <xf numFmtId="0" fontId="61" fillId="53" borderId="141" xfId="0" applyFont="1" applyFill="1" applyBorder="1" applyAlignment="1">
      <alignment horizontal="center" vertical="center"/>
    </xf>
    <xf numFmtId="0" fontId="61" fillId="53" borderId="142" xfId="0" applyFont="1" applyFill="1" applyBorder="1" applyAlignment="1">
      <alignment horizontal="center" vertical="center"/>
    </xf>
    <xf numFmtId="0" fontId="30" fillId="40" borderId="30" xfId="0" applyFont="1" applyFill="1" applyBorder="1" applyAlignment="1">
      <alignment vertical="center"/>
    </xf>
    <xf numFmtId="0" fontId="30" fillId="40" borderId="31" xfId="0" applyFont="1" applyFill="1" applyBorder="1" applyAlignment="1">
      <alignment horizontal="right" vertical="center"/>
    </xf>
    <xf numFmtId="0" fontId="30" fillId="40" borderId="31" xfId="0" applyFont="1" applyFill="1" applyBorder="1" applyAlignment="1">
      <alignment horizontal="center" vertical="center"/>
    </xf>
    <xf numFmtId="0" fontId="46" fillId="40" borderId="65" xfId="0" applyFont="1" applyFill="1" applyBorder="1" applyAlignment="1">
      <alignment horizontal="center" vertical="center"/>
    </xf>
    <xf numFmtId="0" fontId="30" fillId="56" borderId="0" xfId="0" applyFont="1" applyFill="1" applyAlignment="1">
      <alignment vertical="center"/>
    </xf>
    <xf numFmtId="0" fontId="30" fillId="56" borderId="0" xfId="0" applyFont="1" applyFill="1" applyAlignment="1">
      <alignment horizontal="center" vertical="center"/>
    </xf>
    <xf numFmtId="0" fontId="41" fillId="56" borderId="0" xfId="0" applyFont="1" applyFill="1" applyAlignment="1">
      <alignment horizontal="center" vertical="center"/>
    </xf>
    <xf numFmtId="0" fontId="31" fillId="56" borderId="0" xfId="0" applyFont="1" applyFill="1" applyAlignment="1">
      <alignment vertical="center"/>
    </xf>
    <xf numFmtId="0" fontId="31" fillId="42" borderId="11" xfId="0" applyFont="1" applyFill="1" applyBorder="1" applyAlignment="1">
      <alignment vertical="center"/>
    </xf>
    <xf numFmtId="0" fontId="56" fillId="16" borderId="150" xfId="0" applyFont="1" applyFill="1" applyBorder="1" applyAlignment="1" applyProtection="1">
      <alignment horizontal="center" vertical="center"/>
      <protection locked="0"/>
    </xf>
    <xf numFmtId="0" fontId="56" fillId="52" borderId="150" xfId="0" applyFont="1" applyFill="1" applyBorder="1" applyAlignment="1" applyProtection="1">
      <alignment horizontal="center" vertical="center"/>
      <protection locked="0"/>
    </xf>
    <xf numFmtId="0" fontId="56" fillId="16" borderId="152" xfId="0" applyFont="1" applyFill="1" applyBorder="1" applyAlignment="1" applyProtection="1">
      <alignment horizontal="center" vertical="center"/>
      <protection locked="0"/>
    </xf>
    <xf numFmtId="0" fontId="56" fillId="52" borderId="21" xfId="0" applyFont="1" applyFill="1" applyBorder="1" applyAlignment="1" applyProtection="1">
      <alignment horizontal="center" vertical="center"/>
      <protection locked="0"/>
    </xf>
    <xf numFmtId="0" fontId="56" fillId="16" borderId="45" xfId="0" applyFont="1" applyFill="1" applyBorder="1" applyAlignment="1" applyProtection="1">
      <alignment horizontal="center" vertical="center"/>
      <protection locked="0"/>
    </xf>
    <xf numFmtId="0" fontId="56" fillId="52" borderId="13" xfId="0" applyFont="1" applyFill="1" applyBorder="1" applyAlignment="1" applyProtection="1">
      <alignment horizontal="center" vertical="center"/>
      <protection locked="0"/>
    </xf>
    <xf numFmtId="0" fontId="56" fillId="16" borderId="56" xfId="0" applyFont="1" applyFill="1" applyBorder="1" applyAlignment="1" applyProtection="1">
      <alignment horizontal="center" vertical="center"/>
      <protection locked="0"/>
    </xf>
    <xf numFmtId="0" fontId="30" fillId="0" borderId="117" xfId="0" applyFont="1" applyBorder="1" applyAlignment="1" applyProtection="1">
      <alignment horizontal="center" vertical="center"/>
      <protection locked="0"/>
    </xf>
    <xf numFmtId="0" fontId="46" fillId="0" borderId="108" xfId="0" applyFont="1" applyBorder="1" applyAlignment="1" applyProtection="1">
      <alignment horizontal="center" vertical="center"/>
      <protection locked="0"/>
    </xf>
    <xf numFmtId="0" fontId="30" fillId="42" borderId="112" xfId="0" applyFont="1" applyFill="1" applyBorder="1" applyAlignment="1" applyProtection="1">
      <alignment horizontal="center" vertical="center"/>
      <protection locked="0"/>
    </xf>
    <xf numFmtId="0" fontId="46" fillId="42" borderId="109" xfId="0" applyFont="1" applyFill="1" applyBorder="1" applyAlignment="1" applyProtection="1">
      <alignment horizontal="center" vertical="center"/>
      <protection locked="0"/>
    </xf>
    <xf numFmtId="0" fontId="30" fillId="0" borderId="113" xfId="0" applyFont="1" applyBorder="1" applyAlignment="1" applyProtection="1">
      <alignment horizontal="center" vertical="center"/>
      <protection locked="0"/>
    </xf>
    <xf numFmtId="0" fontId="46" fillId="0" borderId="111" xfId="0" applyFont="1" applyBorder="1" applyAlignment="1" applyProtection="1">
      <alignment horizontal="center" vertical="center"/>
      <protection locked="0"/>
    </xf>
    <xf numFmtId="0" fontId="46" fillId="49" borderId="142" xfId="0" applyFont="1" applyFill="1" applyBorder="1" applyAlignment="1" applyProtection="1">
      <alignment horizontal="center" vertical="center" wrapText="1"/>
      <protection locked="0"/>
    </xf>
    <xf numFmtId="0" fontId="46" fillId="0" borderId="147" xfId="0" applyFont="1" applyBorder="1" applyAlignment="1" applyProtection="1">
      <alignment horizontal="center" vertical="center"/>
      <protection locked="0"/>
    </xf>
    <xf numFmtId="0" fontId="46" fillId="0" borderId="131" xfId="0" applyFont="1" applyBorder="1" applyAlignment="1" applyProtection="1">
      <alignment horizontal="center" vertical="center"/>
      <protection locked="0"/>
    </xf>
    <xf numFmtId="0" fontId="46" fillId="2" borderId="109" xfId="0" applyFont="1" applyFill="1" applyBorder="1" applyAlignment="1" applyProtection="1">
      <alignment horizontal="center" vertical="center"/>
      <protection locked="0"/>
    </xf>
    <xf numFmtId="0" fontId="46" fillId="0" borderId="130" xfId="0" applyFont="1" applyBorder="1" applyAlignment="1" applyProtection="1">
      <alignment horizontal="center" vertical="center"/>
      <protection locked="0"/>
    </xf>
    <xf numFmtId="0" fontId="46" fillId="6" borderId="109" xfId="0" applyFont="1" applyFill="1" applyBorder="1" applyAlignment="1" applyProtection="1">
      <alignment horizontal="center" vertical="center"/>
      <protection locked="0"/>
    </xf>
    <xf numFmtId="0" fontId="46" fillId="0" borderId="109" xfId="0" applyFont="1" applyBorder="1" applyAlignment="1" applyProtection="1">
      <alignment horizontal="center" vertical="center"/>
      <protection locked="0"/>
    </xf>
    <xf numFmtId="0" fontId="46" fillId="2" borderId="111" xfId="0" applyFont="1" applyFill="1" applyBorder="1" applyAlignment="1" applyProtection="1">
      <alignment horizontal="center" vertical="center"/>
      <protection locked="0"/>
    </xf>
    <xf numFmtId="0" fontId="46" fillId="43" borderId="121" xfId="0" applyFont="1" applyFill="1" applyBorder="1" applyAlignment="1" applyProtection="1">
      <alignment horizontal="center" vertical="center"/>
      <protection locked="0"/>
    </xf>
    <xf numFmtId="0" fontId="60" fillId="49" borderId="120" xfId="0" applyFont="1" applyFill="1" applyBorder="1" applyAlignment="1">
      <alignment horizontal="center" vertical="center"/>
    </xf>
    <xf numFmtId="0" fontId="60" fillId="10" borderId="31" xfId="0" applyFont="1" applyFill="1" applyBorder="1" applyAlignment="1">
      <alignment horizontal="center" vertical="center"/>
    </xf>
    <xf numFmtId="0" fontId="1" fillId="0" borderId="0" xfId="0" applyFont="1" applyAlignment="1">
      <alignment vertical="center"/>
    </xf>
    <xf numFmtId="0" fontId="60" fillId="0" borderId="0" xfId="0" applyFont="1" applyAlignment="1">
      <alignment vertical="center"/>
    </xf>
    <xf numFmtId="0" fontId="60" fillId="0" borderId="0" xfId="0" applyFont="1" applyAlignment="1">
      <alignment horizontal="center" vertical="center"/>
    </xf>
    <xf numFmtId="0" fontId="30" fillId="0" borderId="13" xfId="0" applyFont="1" applyBorder="1" applyAlignment="1">
      <alignment horizontal="center" vertical="center"/>
    </xf>
    <xf numFmtId="0" fontId="29" fillId="57" borderId="13" xfId="0" applyFont="1" applyFill="1" applyBorder="1" applyAlignment="1">
      <alignment horizontal="center" vertical="center"/>
    </xf>
    <xf numFmtId="0" fontId="29" fillId="57" borderId="13" xfId="0" applyFont="1" applyFill="1" applyBorder="1" applyAlignment="1">
      <alignment vertical="center"/>
    </xf>
    <xf numFmtId="0" fontId="30" fillId="39" borderId="13" xfId="0" applyFont="1" applyFill="1" applyBorder="1" applyAlignment="1">
      <alignment horizontal="center" vertical="center"/>
    </xf>
    <xf numFmtId="0" fontId="1" fillId="0" borderId="0" xfId="0" applyFont="1" applyAlignment="1">
      <alignment horizontal="left" vertical="center"/>
    </xf>
    <xf numFmtId="0" fontId="1" fillId="50" borderId="13" xfId="0" applyFont="1" applyFill="1" applyBorder="1" applyAlignment="1">
      <alignment vertical="center"/>
    </xf>
    <xf numFmtId="0" fontId="1" fillId="44" borderId="13" xfId="0" applyFont="1" applyFill="1" applyBorder="1" applyAlignment="1">
      <alignment vertical="center"/>
    </xf>
    <xf numFmtId="0" fontId="1" fillId="46" borderId="13" xfId="0" applyFont="1" applyFill="1" applyBorder="1" applyAlignment="1">
      <alignment vertical="center" wrapText="1"/>
    </xf>
    <xf numFmtId="0" fontId="1" fillId="55" borderId="13" xfId="0" applyFont="1" applyFill="1" applyBorder="1" applyAlignment="1">
      <alignment vertical="center"/>
    </xf>
    <xf numFmtId="0" fontId="1" fillId="49" borderId="13" xfId="0" applyFont="1" applyFill="1" applyBorder="1" applyAlignment="1">
      <alignment vertical="center"/>
    </xf>
    <xf numFmtId="0" fontId="65" fillId="48" borderId="13" xfId="0" applyFont="1" applyFill="1" applyBorder="1" applyAlignment="1">
      <alignment vertical="center"/>
    </xf>
    <xf numFmtId="0" fontId="49" fillId="44" borderId="13" xfId="0" applyFont="1" applyFill="1" applyBorder="1" applyAlignment="1">
      <alignment horizontal="center" vertical="center"/>
    </xf>
    <xf numFmtId="0" fontId="49" fillId="46" borderId="13" xfId="0" applyFont="1" applyFill="1" applyBorder="1" applyAlignment="1">
      <alignment horizontal="center" vertical="center"/>
    </xf>
    <xf numFmtId="0" fontId="49" fillId="55" borderId="13" xfId="0" applyFont="1" applyFill="1" applyBorder="1" applyAlignment="1">
      <alignment horizontal="center" vertical="center"/>
    </xf>
    <xf numFmtId="0" fontId="49" fillId="49" borderId="13" xfId="0" applyFont="1" applyFill="1" applyBorder="1" applyAlignment="1">
      <alignment horizontal="center" vertical="center"/>
    </xf>
    <xf numFmtId="0" fontId="66" fillId="48" borderId="13" xfId="0" applyFont="1" applyFill="1" applyBorder="1" applyAlignment="1">
      <alignment horizontal="center" vertical="center"/>
    </xf>
    <xf numFmtId="0" fontId="49" fillId="50" borderId="13" xfId="0" applyFont="1" applyFill="1" applyBorder="1" applyAlignment="1">
      <alignment horizontal="center" vertical="center"/>
    </xf>
    <xf numFmtId="0" fontId="67" fillId="0" borderId="0" xfId="0" applyFont="1" applyAlignment="1">
      <alignment horizontal="center" vertical="center"/>
    </xf>
    <xf numFmtId="0" fontId="67" fillId="44" borderId="13" xfId="0" applyFont="1" applyFill="1" applyBorder="1" applyAlignment="1">
      <alignment horizontal="center" vertical="center"/>
    </xf>
    <xf numFmtId="0" fontId="67" fillId="46" borderId="13" xfId="0" applyFont="1" applyFill="1" applyBorder="1" applyAlignment="1">
      <alignment horizontal="center" vertical="center"/>
    </xf>
    <xf numFmtId="0" fontId="67" fillId="55" borderId="13" xfId="0" applyFont="1" applyFill="1" applyBorder="1" applyAlignment="1">
      <alignment horizontal="center" vertical="center"/>
    </xf>
    <xf numFmtId="0" fontId="67" fillId="49" borderId="13" xfId="0" applyFont="1" applyFill="1" applyBorder="1" applyAlignment="1">
      <alignment horizontal="center" vertical="center"/>
    </xf>
    <xf numFmtId="0" fontId="67" fillId="48" borderId="13" xfId="0" applyFont="1" applyFill="1" applyBorder="1" applyAlignment="1">
      <alignment horizontal="center" vertical="center"/>
    </xf>
    <xf numFmtId="0" fontId="67" fillId="50" borderId="13" xfId="0" applyFont="1" applyFill="1" applyBorder="1" applyAlignment="1">
      <alignment horizontal="center" vertical="center"/>
    </xf>
    <xf numFmtId="0" fontId="30" fillId="42" borderId="13" xfId="0" applyFont="1" applyFill="1" applyBorder="1" applyAlignment="1" applyProtection="1">
      <alignment horizontal="center" vertical="center"/>
      <protection locked="0"/>
    </xf>
    <xf numFmtId="0" fontId="30" fillId="46" borderId="11" xfId="0" applyFont="1" applyFill="1" applyBorder="1" applyAlignment="1">
      <alignment horizontal="center" vertical="center"/>
    </xf>
    <xf numFmtId="0" fontId="62" fillId="58" borderId="5" xfId="0" applyFont="1" applyFill="1" applyBorder="1" applyAlignment="1">
      <alignment horizontal="center" vertical="center"/>
    </xf>
    <xf numFmtId="0" fontId="62" fillId="58" borderId="6" xfId="0" applyFont="1" applyFill="1" applyBorder="1" applyAlignment="1">
      <alignment horizontal="center" vertical="center"/>
    </xf>
    <xf numFmtId="0" fontId="62" fillId="58" borderId="17" xfId="0" applyFont="1" applyFill="1" applyBorder="1" applyAlignment="1">
      <alignment horizontal="center" vertical="center"/>
    </xf>
    <xf numFmtId="0" fontId="30" fillId="0" borderId="12" xfId="0" applyFont="1" applyBorder="1" applyAlignment="1">
      <alignment vertical="center"/>
    </xf>
    <xf numFmtId="0" fontId="30" fillId="0" borderId="21" xfId="0" applyFont="1" applyBorder="1" applyAlignment="1">
      <alignment vertical="center"/>
    </xf>
    <xf numFmtId="0" fontId="30" fillId="39" borderId="12" xfId="0" applyFont="1" applyFill="1" applyBorder="1" applyAlignment="1">
      <alignment vertical="center"/>
    </xf>
    <xf numFmtId="0" fontId="30" fillId="39" borderId="21" xfId="0" applyFont="1" applyFill="1" applyBorder="1" applyAlignment="1">
      <alignment vertical="center"/>
    </xf>
    <xf numFmtId="0" fontId="29" fillId="42" borderId="0" xfId="0" applyFont="1" applyFill="1" applyAlignment="1">
      <alignment vertical="center"/>
    </xf>
    <xf numFmtId="0" fontId="29" fillId="42" borderId="0" xfId="0" applyFont="1" applyFill="1" applyAlignment="1">
      <alignment horizontal="center" vertical="center"/>
    </xf>
    <xf numFmtId="0" fontId="30" fillId="42" borderId="28" xfId="0" applyFont="1" applyFill="1" applyBorder="1" applyAlignment="1">
      <alignment vertical="center"/>
    </xf>
    <xf numFmtId="0" fontId="30" fillId="42" borderId="28" xfId="0" applyFont="1" applyFill="1" applyBorder="1" applyAlignment="1">
      <alignment horizontal="center" vertical="center"/>
    </xf>
    <xf numFmtId="0" fontId="41" fillId="42" borderId="28" xfId="0" applyFont="1" applyFill="1" applyBorder="1" applyAlignment="1">
      <alignment horizontal="center" vertical="center"/>
    </xf>
    <xf numFmtId="0" fontId="30" fillId="42" borderId="0" xfId="0" applyFont="1" applyFill="1" applyAlignment="1">
      <alignment vertical="center"/>
    </xf>
    <xf numFmtId="0" fontId="30" fillId="39" borderId="139" xfId="0" applyFont="1" applyFill="1" applyBorder="1" applyAlignment="1">
      <alignment horizontal="center" vertical="center"/>
    </xf>
    <xf numFmtId="0" fontId="46" fillId="39" borderId="142" xfId="0" applyFont="1" applyFill="1" applyBorder="1" applyAlignment="1" applyProtection="1">
      <alignment horizontal="center" vertical="center"/>
      <protection locked="0"/>
    </xf>
    <xf numFmtId="0" fontId="46" fillId="16" borderId="150" xfId="0" applyFont="1" applyFill="1" applyBorder="1" applyAlignment="1" applyProtection="1">
      <alignment horizontal="center" vertical="center"/>
      <protection locked="0"/>
    </xf>
    <xf numFmtId="0" fontId="46" fillId="39" borderId="150" xfId="0" applyFont="1" applyFill="1" applyBorder="1" applyAlignment="1" applyProtection="1">
      <alignment horizontal="center" vertical="center"/>
      <protection locked="0"/>
    </xf>
    <xf numFmtId="0" fontId="30" fillId="39" borderId="144" xfId="0" applyFont="1" applyFill="1" applyBorder="1" applyAlignment="1">
      <alignment horizontal="center" vertical="center"/>
    </xf>
    <xf numFmtId="0" fontId="46" fillId="39" borderId="147" xfId="0" applyFont="1" applyFill="1" applyBorder="1" applyAlignment="1" applyProtection="1">
      <alignment horizontal="center" vertical="center"/>
      <protection locked="0"/>
    </xf>
    <xf numFmtId="0" fontId="30" fillId="39" borderId="154" xfId="0" applyFont="1" applyFill="1" applyBorder="1" applyAlignment="1">
      <alignment vertical="center"/>
    </xf>
    <xf numFmtId="0" fontId="30" fillId="39" borderId="159" xfId="0" applyFont="1" applyFill="1" applyBorder="1" applyAlignment="1">
      <alignment vertical="center"/>
    </xf>
    <xf numFmtId="0" fontId="41" fillId="39" borderId="11" xfId="0" applyFont="1" applyFill="1" applyBorder="1" applyAlignment="1">
      <alignment horizontal="center" vertical="center"/>
    </xf>
    <xf numFmtId="0" fontId="46" fillId="0" borderId="160" xfId="0" applyFont="1" applyBorder="1" applyAlignment="1" applyProtection="1">
      <alignment horizontal="center" vertical="center"/>
      <protection locked="0"/>
    </xf>
    <xf numFmtId="0" fontId="30" fillId="46" borderId="10" xfId="0" applyFont="1" applyFill="1" applyBorder="1" applyAlignment="1">
      <alignment horizontal="center" vertical="center"/>
    </xf>
    <xf numFmtId="0" fontId="30" fillId="46" borderId="28" xfId="0" applyFont="1" applyFill="1" applyBorder="1" applyAlignment="1">
      <alignment horizontal="center" vertical="center"/>
    </xf>
    <xf numFmtId="0" fontId="44" fillId="44" borderId="80" xfId="0" applyFont="1" applyFill="1" applyBorder="1" applyAlignment="1">
      <alignment horizontal="right" vertical="center" wrapText="1" indent="1"/>
    </xf>
    <xf numFmtId="0" fontId="43" fillId="44" borderId="81" xfId="0" applyFont="1" applyFill="1" applyBorder="1" applyAlignment="1">
      <alignment horizontal="center" vertical="center" wrapText="1"/>
    </xf>
    <xf numFmtId="0" fontId="44" fillId="44" borderId="78" xfId="0" applyFont="1" applyFill="1" applyBorder="1" applyAlignment="1">
      <alignment horizontal="left" vertical="center" indent="1"/>
    </xf>
    <xf numFmtId="0" fontId="44" fillId="36" borderId="80" xfId="0" applyFont="1" applyFill="1" applyBorder="1" applyAlignment="1">
      <alignment horizontal="right" vertical="center" wrapText="1" indent="1"/>
    </xf>
    <xf numFmtId="0" fontId="43" fillId="36" borderId="81" xfId="0" applyFont="1" applyFill="1" applyBorder="1" applyAlignment="1">
      <alignment horizontal="center" vertical="center" wrapText="1"/>
    </xf>
    <xf numFmtId="0" fontId="44" fillId="36" borderId="78" xfId="0" applyFont="1" applyFill="1" applyBorder="1" applyAlignment="1">
      <alignment horizontal="left" vertical="center" wrapText="1" indent="1"/>
    </xf>
    <xf numFmtId="0" fontId="44" fillId="39" borderId="80" xfId="0" applyFont="1" applyFill="1" applyBorder="1" applyAlignment="1">
      <alignment horizontal="right" vertical="center" wrapText="1" indent="1"/>
    </xf>
    <xf numFmtId="0" fontId="43" fillId="39" borderId="81" xfId="0" applyFont="1" applyFill="1" applyBorder="1" applyAlignment="1">
      <alignment horizontal="center" vertical="center" wrapText="1"/>
    </xf>
    <xf numFmtId="0" fontId="44" fillId="39" borderId="78" xfId="0" applyFont="1" applyFill="1" applyBorder="1" applyAlignment="1">
      <alignment horizontal="left" vertical="center" wrapText="1" indent="1"/>
    </xf>
    <xf numFmtId="0" fontId="44" fillId="49" borderId="80" xfId="0" applyFont="1" applyFill="1" applyBorder="1" applyAlignment="1">
      <alignment horizontal="right" vertical="center" wrapText="1" indent="1"/>
    </xf>
    <xf numFmtId="0" fontId="43" fillId="49" borderId="81" xfId="0" applyFont="1" applyFill="1" applyBorder="1" applyAlignment="1">
      <alignment horizontal="center" vertical="center" wrapText="1"/>
    </xf>
    <xf numFmtId="0" fontId="44" fillId="49" borderId="78" xfId="0" applyFont="1" applyFill="1" applyBorder="1" applyAlignment="1">
      <alignment horizontal="left" vertical="center" wrapText="1" indent="1"/>
    </xf>
    <xf numFmtId="0" fontId="44" fillId="48" borderId="80" xfId="0" applyFont="1" applyFill="1" applyBorder="1" applyAlignment="1">
      <alignment horizontal="right" vertical="center" wrapText="1" indent="1"/>
    </xf>
    <xf numFmtId="0" fontId="43" fillId="48" borderId="81" xfId="0" applyFont="1" applyFill="1" applyBorder="1" applyAlignment="1">
      <alignment horizontal="center" vertical="center" wrapText="1"/>
    </xf>
    <xf numFmtId="0" fontId="44" fillId="48" borderId="78" xfId="0" applyFont="1" applyFill="1" applyBorder="1" applyAlignment="1">
      <alignment horizontal="left" vertical="center" wrapText="1" indent="1"/>
    </xf>
    <xf numFmtId="0" fontId="44" fillId="50" borderId="80" xfId="0" applyFont="1" applyFill="1" applyBorder="1" applyAlignment="1">
      <alignment horizontal="right" vertical="center" wrapText="1" indent="1"/>
    </xf>
    <xf numFmtId="0" fontId="43" fillId="50" borderId="81" xfId="0" applyFont="1" applyFill="1" applyBorder="1" applyAlignment="1">
      <alignment horizontal="center" vertical="center" wrapText="1"/>
    </xf>
    <xf numFmtId="0" fontId="44" fillId="50" borderId="78" xfId="0" applyFont="1" applyFill="1" applyBorder="1" applyAlignment="1">
      <alignment horizontal="left" vertical="center" indent="1"/>
    </xf>
    <xf numFmtId="0" fontId="30" fillId="39" borderId="13" xfId="0" applyFont="1" applyFill="1" applyBorder="1" applyAlignment="1">
      <alignment vertical="center"/>
    </xf>
    <xf numFmtId="0" fontId="30" fillId="57" borderId="13" xfId="0" applyFont="1" applyFill="1" applyBorder="1" applyAlignment="1">
      <alignment vertical="center"/>
    </xf>
    <xf numFmtId="0" fontId="30" fillId="16" borderId="48" xfId="0" applyFont="1" applyFill="1" applyBorder="1" applyAlignment="1">
      <alignment vertical="center"/>
    </xf>
    <xf numFmtId="0" fontId="30" fillId="16" borderId="155" xfId="0" applyFont="1" applyFill="1" applyBorder="1" applyAlignment="1">
      <alignment vertical="center"/>
    </xf>
    <xf numFmtId="0" fontId="37" fillId="0" borderId="0" xfId="0" applyFont="1"/>
    <xf numFmtId="0" fontId="4" fillId="6" borderId="14" xfId="0" applyFont="1" applyFill="1" applyBorder="1" applyAlignment="1">
      <alignment horizontal="left" vertical="center" wrapText="1"/>
    </xf>
    <xf numFmtId="0" fontId="4" fillId="0" borderId="14" xfId="0" applyFont="1" applyBorder="1" applyAlignment="1">
      <alignment horizontal="left" vertical="center" wrapText="1"/>
    </xf>
    <xf numFmtId="0" fontId="2" fillId="6" borderId="13" xfId="0" applyFont="1" applyFill="1" applyBorder="1" applyAlignment="1">
      <alignment horizontal="center" vertical="center"/>
    </xf>
    <xf numFmtId="0" fontId="2" fillId="6" borderId="21" xfId="0" applyFont="1" applyFill="1" applyBorder="1" applyAlignment="1">
      <alignment horizontal="left" vertical="center" wrapText="1" indent="1"/>
    </xf>
    <xf numFmtId="0" fontId="2" fillId="6" borderId="12" xfId="0" applyFont="1" applyFill="1" applyBorder="1" applyAlignment="1">
      <alignment horizontal="center" vertical="center"/>
    </xf>
    <xf numFmtId="0" fontId="2" fillId="0" borderId="13" xfId="0" applyFont="1" applyBorder="1" applyAlignment="1">
      <alignment horizontal="center" vertical="center"/>
    </xf>
    <xf numFmtId="0" fontId="3" fillId="4" borderId="7" xfId="0" applyFont="1" applyFill="1" applyBorder="1" applyAlignment="1">
      <alignment horizontal="left" vertical="center" wrapText="1"/>
    </xf>
    <xf numFmtId="0" fontId="2" fillId="0" borderId="13" xfId="0" applyFont="1" applyBorder="1" applyAlignment="1">
      <alignment horizontal="center" vertical="center" wrapText="1"/>
    </xf>
    <xf numFmtId="0" fontId="2" fillId="6" borderId="13" xfId="0" applyFont="1" applyFill="1" applyBorder="1" applyAlignment="1">
      <alignment horizontal="center" vertical="center" wrapText="1"/>
    </xf>
    <xf numFmtId="0" fontId="69" fillId="0" borderId="12" xfId="0" applyFont="1" applyBorder="1" applyAlignment="1">
      <alignment horizontal="left" vertical="top"/>
    </xf>
    <xf numFmtId="0" fontId="69" fillId="0" borderId="13" xfId="0" applyFont="1" applyBorder="1" applyAlignment="1">
      <alignment horizontal="left" vertical="top"/>
    </xf>
    <xf numFmtId="0" fontId="69" fillId="6" borderId="12" xfId="0" applyFont="1" applyFill="1" applyBorder="1" applyAlignment="1">
      <alignment horizontal="left" vertical="top"/>
    </xf>
    <xf numFmtId="0" fontId="69" fillId="6" borderId="13" xfId="0" applyFont="1" applyFill="1" applyBorder="1" applyAlignment="1">
      <alignment horizontal="left" vertical="top"/>
    </xf>
    <xf numFmtId="0" fontId="69" fillId="0" borderId="13" xfId="0" applyFont="1" applyBorder="1" applyAlignment="1">
      <alignment horizontal="left" vertical="top" wrapText="1"/>
    </xf>
    <xf numFmtId="0" fontId="69" fillId="6" borderId="13" xfId="0" applyFont="1" applyFill="1" applyBorder="1" applyAlignment="1">
      <alignment horizontal="left" vertical="top" wrapText="1"/>
    </xf>
    <xf numFmtId="0" fontId="72" fillId="0" borderId="0" xfId="0" applyFont="1" applyAlignment="1">
      <alignment horizontal="left" vertical="top"/>
    </xf>
    <xf numFmtId="0" fontId="70" fillId="0" borderId="14" xfId="0" applyFont="1" applyBorder="1" applyAlignment="1">
      <alignment horizontal="left" vertical="center" wrapText="1"/>
    </xf>
    <xf numFmtId="0" fontId="70" fillId="6" borderId="14" xfId="0" applyFont="1" applyFill="1" applyBorder="1" applyAlignment="1">
      <alignment horizontal="left" vertical="center" wrapText="1"/>
    </xf>
    <xf numFmtId="0" fontId="72" fillId="0" borderId="0" xfId="0" applyFont="1" applyAlignment="1">
      <alignment horizontal="left" vertical="center" wrapText="1"/>
    </xf>
    <xf numFmtId="0" fontId="72" fillId="0" borderId="0" xfId="0" applyFont="1" applyAlignment="1">
      <alignment horizontal="left" vertical="center"/>
    </xf>
    <xf numFmtId="0" fontId="79" fillId="16" borderId="53" xfId="0" applyFont="1" applyFill="1" applyBorder="1" applyAlignment="1">
      <alignment horizontal="left" vertical="center" indent="1"/>
    </xf>
    <xf numFmtId="178" fontId="79" fillId="16" borderId="53" xfId="0" applyNumberFormat="1" applyFont="1" applyFill="1" applyBorder="1" applyAlignment="1">
      <alignment horizontal="left" vertical="center" indent="1"/>
    </xf>
    <xf numFmtId="0" fontId="79" fillId="37" borderId="13" xfId="0" applyFont="1" applyFill="1" applyBorder="1" applyAlignment="1">
      <alignment horizontal="left" vertical="center" indent="1"/>
    </xf>
    <xf numFmtId="178" fontId="79" fillId="37" borderId="13" xfId="0" applyNumberFormat="1" applyFont="1" applyFill="1" applyBorder="1" applyAlignment="1">
      <alignment horizontal="left" vertical="center" indent="1"/>
    </xf>
    <xf numFmtId="0" fontId="79" fillId="16" borderId="13" xfId="0" applyFont="1" applyFill="1" applyBorder="1" applyAlignment="1">
      <alignment horizontal="left" vertical="center" indent="1"/>
    </xf>
    <xf numFmtId="178" fontId="79" fillId="16" borderId="13" xfId="0" applyNumberFormat="1" applyFont="1" applyFill="1" applyBorder="1" applyAlignment="1">
      <alignment horizontal="left" vertical="center" indent="1"/>
    </xf>
    <xf numFmtId="178" fontId="79" fillId="37" borderId="53" xfId="0" applyNumberFormat="1" applyFont="1" applyFill="1" applyBorder="1" applyAlignment="1">
      <alignment horizontal="left" vertical="center" indent="1"/>
    </xf>
    <xf numFmtId="178" fontId="79" fillId="37" borderId="56" xfId="0" applyNumberFormat="1" applyFont="1" applyFill="1" applyBorder="1" applyAlignment="1">
      <alignment horizontal="left" vertical="center" indent="1"/>
    </xf>
    <xf numFmtId="0" fontId="79" fillId="16" borderId="56" xfId="0" applyFont="1" applyFill="1" applyBorder="1" applyAlignment="1">
      <alignment horizontal="left" vertical="center" indent="1"/>
    </xf>
    <xf numFmtId="178" fontId="79" fillId="16" borderId="56" xfId="0" applyNumberFormat="1" applyFont="1" applyFill="1" applyBorder="1" applyAlignment="1">
      <alignment horizontal="left" vertical="center" indent="1"/>
    </xf>
    <xf numFmtId="0" fontId="78" fillId="0" borderId="0" xfId="0" applyFont="1" applyAlignment="1">
      <alignment vertical="center"/>
    </xf>
    <xf numFmtId="0" fontId="84" fillId="0" borderId="0" xfId="0" applyFont="1" applyAlignment="1">
      <alignment vertical="center"/>
    </xf>
    <xf numFmtId="0" fontId="84" fillId="37" borderId="65" xfId="0" applyFont="1" applyFill="1" applyBorder="1" applyAlignment="1">
      <alignment vertical="center"/>
    </xf>
    <xf numFmtId="0" fontId="86" fillId="0" borderId="31" xfId="0" applyFont="1" applyBorder="1" applyAlignment="1">
      <alignment vertical="center"/>
    </xf>
    <xf numFmtId="0" fontId="87" fillId="0" borderId="65" xfId="0" applyFont="1" applyBorder="1" applyAlignment="1">
      <alignment vertical="center"/>
    </xf>
    <xf numFmtId="0" fontId="79" fillId="0" borderId="31" xfId="0" applyFont="1" applyBorder="1" applyAlignment="1">
      <alignment vertical="center"/>
    </xf>
    <xf numFmtId="0" fontId="78" fillId="16" borderId="65" xfId="0" applyFont="1" applyFill="1" applyBorder="1" applyAlignment="1">
      <alignment vertical="center"/>
    </xf>
    <xf numFmtId="0" fontId="74" fillId="16" borderId="65" xfId="0" applyFont="1" applyFill="1" applyBorder="1" applyAlignment="1">
      <alignment horizontal="center" vertical="center"/>
    </xf>
    <xf numFmtId="0" fontId="78" fillId="0" borderId="0" xfId="0" applyFont="1" applyAlignment="1">
      <alignment horizontal="center" vertical="center"/>
    </xf>
    <xf numFmtId="178" fontId="77" fillId="57" borderId="70" xfId="0" applyNumberFormat="1" applyFont="1" applyFill="1" applyBorder="1" applyAlignment="1">
      <alignment horizontal="center" vertical="center"/>
    </xf>
    <xf numFmtId="178" fontId="77" fillId="57" borderId="164" xfId="0" applyNumberFormat="1" applyFont="1" applyFill="1" applyBorder="1" applyAlignment="1">
      <alignment horizontal="center" vertical="center"/>
    </xf>
    <xf numFmtId="178" fontId="84" fillId="16" borderId="53" xfId="0" applyNumberFormat="1" applyFont="1" applyFill="1" applyBorder="1" applyAlignment="1">
      <alignment horizontal="left" vertical="center"/>
    </xf>
    <xf numFmtId="178" fontId="84" fillId="37" borderId="13" xfId="0" applyNumberFormat="1" applyFont="1" applyFill="1" applyBorder="1" applyAlignment="1">
      <alignment horizontal="left" vertical="center"/>
    </xf>
    <xf numFmtId="0" fontId="84" fillId="16" borderId="53" xfId="0" applyFont="1" applyFill="1" applyBorder="1" applyAlignment="1">
      <alignment horizontal="left" vertical="center"/>
    </xf>
    <xf numFmtId="0" fontId="84" fillId="37" borderId="13" xfId="0" applyFont="1" applyFill="1" applyBorder="1" applyAlignment="1">
      <alignment horizontal="left" vertical="center"/>
    </xf>
    <xf numFmtId="0" fontId="84" fillId="16" borderId="13" xfId="0" applyFont="1" applyFill="1" applyBorder="1" applyAlignment="1">
      <alignment horizontal="left" vertical="center"/>
    </xf>
    <xf numFmtId="178" fontId="84" fillId="37" borderId="51" xfId="0" applyNumberFormat="1" applyFont="1" applyFill="1" applyBorder="1" applyAlignment="1">
      <alignment horizontal="left" vertical="center"/>
    </xf>
    <xf numFmtId="2" fontId="84" fillId="37" borderId="64" xfId="0" applyNumberFormat="1" applyFont="1" applyFill="1" applyBorder="1" applyAlignment="1">
      <alignment horizontal="right" vertical="center"/>
    </xf>
    <xf numFmtId="178" fontId="89" fillId="60" borderId="25" xfId="0" applyNumberFormat="1" applyFont="1" applyFill="1" applyBorder="1" applyAlignment="1">
      <alignment horizontal="right" vertical="center"/>
    </xf>
    <xf numFmtId="178" fontId="89" fillId="60" borderId="58" xfId="0" applyNumberFormat="1" applyFont="1" applyFill="1" applyBorder="1" applyAlignment="1">
      <alignment horizontal="right" vertical="center"/>
    </xf>
    <xf numFmtId="180" fontId="78" fillId="0" borderId="0" xfId="0" applyNumberFormat="1" applyFont="1" applyAlignment="1">
      <alignment vertical="center"/>
    </xf>
    <xf numFmtId="0" fontId="78" fillId="0" borderId="13" xfId="0" applyFont="1" applyBorder="1" applyAlignment="1">
      <alignment horizontal="center" vertical="center"/>
    </xf>
    <xf numFmtId="0" fontId="78" fillId="0" borderId="26" xfId="0" applyFont="1" applyBorder="1" applyAlignment="1">
      <alignment horizontal="center" vertical="center"/>
    </xf>
    <xf numFmtId="0" fontId="78" fillId="0" borderId="56" xfId="0" applyFont="1" applyBorder="1" applyAlignment="1">
      <alignment horizontal="center" vertical="center"/>
    </xf>
    <xf numFmtId="0" fontId="78" fillId="0" borderId="45" xfId="0" applyFont="1" applyBorder="1" applyAlignment="1">
      <alignment horizontal="center" vertical="center"/>
    </xf>
    <xf numFmtId="0" fontId="78" fillId="39" borderId="6" xfId="0" applyFont="1" applyFill="1" applyBorder="1" applyAlignment="1">
      <alignment horizontal="center" vertical="center"/>
    </xf>
    <xf numFmtId="0" fontId="78" fillId="38" borderId="5" xfId="0" applyFont="1" applyFill="1" applyBorder="1" applyAlignment="1">
      <alignment vertical="center"/>
    </xf>
    <xf numFmtId="0" fontId="78" fillId="38" borderId="6" xfId="0" applyFont="1" applyFill="1" applyBorder="1" applyAlignment="1">
      <alignment horizontal="center" vertical="center"/>
    </xf>
    <xf numFmtId="0" fontId="78" fillId="42" borderId="13" xfId="0" applyFont="1" applyFill="1" applyBorder="1" applyAlignment="1">
      <alignment horizontal="center" vertical="center"/>
    </xf>
    <xf numFmtId="0" fontId="78" fillId="41" borderId="6" xfId="0" applyFont="1" applyFill="1" applyBorder="1" applyAlignment="1">
      <alignment horizontal="center" vertical="center"/>
    </xf>
    <xf numFmtId="0" fontId="78" fillId="41" borderId="13" xfId="0" applyFont="1" applyFill="1" applyBorder="1" applyAlignment="1">
      <alignment horizontal="center" vertical="center"/>
    </xf>
    <xf numFmtId="0" fontId="78" fillId="38" borderId="7" xfId="0" applyFont="1" applyFill="1" applyBorder="1" applyAlignment="1">
      <alignment horizontal="center" vertical="center"/>
    </xf>
    <xf numFmtId="0" fontId="76" fillId="0" borderId="54" xfId="0" applyFont="1" applyBorder="1" applyAlignment="1">
      <alignment horizontal="center" vertical="center"/>
    </xf>
    <xf numFmtId="0" fontId="76" fillId="42" borderId="54" xfId="0" applyFont="1" applyFill="1" applyBorder="1" applyAlignment="1">
      <alignment horizontal="center" vertical="center"/>
    </xf>
    <xf numFmtId="0" fontId="76" fillId="0" borderId="14" xfId="0" applyFont="1" applyBorder="1" applyAlignment="1">
      <alignment horizontal="center" vertical="center"/>
    </xf>
    <xf numFmtId="0" fontId="76" fillId="41" borderId="7" xfId="0" applyFont="1" applyFill="1" applyBorder="1" applyAlignment="1">
      <alignment horizontal="center" vertical="center"/>
    </xf>
    <xf numFmtId="0" fontId="76" fillId="41" borderId="54" xfId="0" applyFont="1" applyFill="1" applyBorder="1" applyAlignment="1">
      <alignment horizontal="center" vertical="center"/>
    </xf>
    <xf numFmtId="0" fontId="76" fillId="0" borderId="58" xfId="0" applyFont="1" applyBorder="1" applyAlignment="1">
      <alignment horizontal="center" vertical="center"/>
    </xf>
    <xf numFmtId="0" fontId="76" fillId="39" borderId="7" xfId="0" applyFont="1" applyFill="1" applyBorder="1" applyAlignment="1">
      <alignment horizontal="center" vertical="center"/>
    </xf>
    <xf numFmtId="0" fontId="78" fillId="0" borderId="21" xfId="0" applyFont="1" applyBorder="1" applyAlignment="1">
      <alignment horizontal="left" vertical="center" indent="1"/>
    </xf>
    <xf numFmtId="0" fontId="78" fillId="42" borderId="21" xfId="0" applyFont="1" applyFill="1" applyBorder="1" applyAlignment="1">
      <alignment horizontal="left" vertical="center" indent="1"/>
    </xf>
    <xf numFmtId="0" fontId="78" fillId="0" borderId="45" xfId="0" applyFont="1" applyBorder="1" applyAlignment="1">
      <alignment horizontal="left" vertical="center" indent="1"/>
    </xf>
    <xf numFmtId="0" fontId="78" fillId="41" borderId="17" xfId="0" applyFont="1" applyFill="1" applyBorder="1" applyAlignment="1">
      <alignment horizontal="left" vertical="center" indent="1"/>
    </xf>
    <xf numFmtId="0" fontId="78" fillId="0" borderId="21" xfId="0" applyFont="1" applyBorder="1" applyAlignment="1">
      <alignment horizontal="left" vertical="center" wrapText="1" indent="1"/>
    </xf>
    <xf numFmtId="0" fontId="78" fillId="41" borderId="21" xfId="0" applyFont="1" applyFill="1" applyBorder="1" applyAlignment="1">
      <alignment horizontal="left" vertical="center" indent="1"/>
    </xf>
    <xf numFmtId="0" fontId="78" fillId="0" borderId="25" xfId="0" applyFont="1" applyBorder="1" applyAlignment="1">
      <alignment horizontal="left" vertical="center" indent="1"/>
    </xf>
    <xf numFmtId="0" fontId="78" fillId="39" borderId="17" xfId="0" applyFont="1" applyFill="1" applyBorder="1" applyAlignment="1">
      <alignment horizontal="left" vertical="center" indent="1"/>
    </xf>
    <xf numFmtId="178" fontId="82" fillId="31" borderId="69" xfId="0" applyNumberFormat="1" applyFont="1" applyFill="1" applyBorder="1" applyAlignment="1">
      <alignment horizontal="center" vertical="center"/>
    </xf>
    <xf numFmtId="178" fontId="82" fillId="31" borderId="70" xfId="0" applyNumberFormat="1" applyFont="1" applyFill="1" applyBorder="1" applyAlignment="1">
      <alignment horizontal="center" vertical="center"/>
    </xf>
    <xf numFmtId="187" fontId="79" fillId="16" borderId="53" xfId="0" applyNumberFormat="1" applyFont="1" applyFill="1" applyBorder="1" applyAlignment="1">
      <alignment vertical="center"/>
    </xf>
    <xf numFmtId="186" fontId="79" fillId="16" borderId="53" xfId="0" applyNumberFormat="1" applyFont="1" applyFill="1" applyBorder="1" applyAlignment="1">
      <alignment vertical="center"/>
    </xf>
    <xf numFmtId="180" fontId="83" fillId="16" borderId="47" xfId="3" applyNumberFormat="1" applyFont="1" applyFill="1" applyBorder="1" applyAlignment="1" applyProtection="1">
      <alignment vertical="center"/>
    </xf>
    <xf numFmtId="187" fontId="79" fillId="37" borderId="13" xfId="0" applyNumberFormat="1" applyFont="1" applyFill="1" applyBorder="1" applyAlignment="1">
      <alignment vertical="center"/>
    </xf>
    <xf numFmtId="186" fontId="79" fillId="37" borderId="53" xfId="0" applyNumberFormat="1" applyFont="1" applyFill="1" applyBorder="1" applyAlignment="1">
      <alignment vertical="center"/>
    </xf>
    <xf numFmtId="180" fontId="83" fillId="37" borderId="47" xfId="3" applyNumberFormat="1" applyFont="1" applyFill="1" applyBorder="1" applyAlignment="1" applyProtection="1">
      <alignment vertical="center"/>
    </xf>
    <xf numFmtId="187" fontId="79" fillId="16" borderId="13" xfId="0" applyNumberFormat="1" applyFont="1" applyFill="1" applyBorder="1" applyAlignment="1">
      <alignment vertical="center"/>
    </xf>
    <xf numFmtId="187" fontId="79" fillId="16" borderId="56" xfId="0" applyNumberFormat="1" applyFont="1" applyFill="1" applyBorder="1" applyAlignment="1">
      <alignment vertical="center"/>
    </xf>
    <xf numFmtId="186" fontId="79" fillId="16" borderId="163" xfId="0" applyNumberFormat="1" applyFont="1" applyFill="1" applyBorder="1" applyAlignment="1">
      <alignment vertical="center"/>
    </xf>
    <xf numFmtId="180" fontId="79" fillId="16" borderId="13" xfId="0" applyNumberFormat="1" applyFont="1" applyFill="1" applyBorder="1" applyAlignment="1">
      <alignment vertical="center"/>
    </xf>
    <xf numFmtId="180" fontId="79" fillId="16" borderId="21" xfId="3" applyNumberFormat="1" applyFont="1" applyFill="1" applyBorder="1" applyAlignment="1" applyProtection="1">
      <alignment vertical="center"/>
    </xf>
    <xf numFmtId="180" fontId="79" fillId="37" borderId="13" xfId="0" applyNumberFormat="1" applyFont="1" applyFill="1" applyBorder="1" applyAlignment="1">
      <alignment vertical="center"/>
    </xf>
    <xf numFmtId="180" fontId="79" fillId="16" borderId="56" xfId="0" applyNumberFormat="1" applyFont="1" applyFill="1" applyBorder="1" applyAlignment="1">
      <alignment vertical="center"/>
    </xf>
    <xf numFmtId="178" fontId="77" fillId="43" borderId="51" xfId="0" applyNumberFormat="1" applyFont="1" applyFill="1" applyBorder="1" applyAlignment="1">
      <alignment horizontal="right" vertical="center"/>
    </xf>
    <xf numFmtId="181" fontId="77" fillId="43" borderId="51" xfId="0" applyNumberFormat="1" applyFont="1" applyFill="1" applyBorder="1" applyAlignment="1">
      <alignment horizontal="right" vertical="center"/>
    </xf>
    <xf numFmtId="186" fontId="77" fillId="43" borderId="51" xfId="0" applyNumberFormat="1" applyFont="1" applyFill="1" applyBorder="1" applyAlignment="1">
      <alignment horizontal="right" vertical="center"/>
    </xf>
    <xf numFmtId="184" fontId="77" fillId="43" borderId="52" xfId="3" applyNumberFormat="1" applyFont="1" applyFill="1" applyBorder="1" applyAlignment="1" applyProtection="1">
      <alignment horizontal="right" vertical="center"/>
    </xf>
    <xf numFmtId="178" fontId="77" fillId="43" borderId="51" xfId="0" applyNumberFormat="1" applyFont="1" applyFill="1" applyBorder="1" applyAlignment="1">
      <alignment vertical="center"/>
    </xf>
    <xf numFmtId="187" fontId="77" fillId="43" borderId="51" xfId="0" applyNumberFormat="1" applyFont="1" applyFill="1" applyBorder="1" applyAlignment="1">
      <alignment vertical="center"/>
    </xf>
    <xf numFmtId="186" fontId="77" fillId="43" borderId="51" xfId="0" applyNumberFormat="1" applyFont="1" applyFill="1" applyBorder="1" applyAlignment="1">
      <alignment vertical="center"/>
    </xf>
    <xf numFmtId="184" fontId="77" fillId="43" borderId="52" xfId="3" applyNumberFormat="1" applyFont="1" applyFill="1" applyBorder="1" applyAlignment="1" applyProtection="1">
      <alignment vertical="center"/>
    </xf>
    <xf numFmtId="180" fontId="79" fillId="37" borderId="21" xfId="3" applyNumberFormat="1" applyFont="1" applyFill="1" applyBorder="1" applyAlignment="1" applyProtection="1">
      <alignment vertical="center"/>
    </xf>
    <xf numFmtId="0" fontId="84" fillId="37" borderId="26" xfId="0" applyFont="1" applyFill="1" applyBorder="1" applyAlignment="1">
      <alignment vertical="center"/>
    </xf>
    <xf numFmtId="0" fontId="78" fillId="0" borderId="32" xfId="0" applyFont="1" applyBorder="1" applyAlignment="1">
      <alignment vertical="center"/>
    </xf>
    <xf numFmtId="0" fontId="78" fillId="0" borderId="4" xfId="0" applyFont="1" applyBorder="1" applyAlignment="1">
      <alignment vertical="center"/>
    </xf>
    <xf numFmtId="0" fontId="78" fillId="0" borderId="28" xfId="0" applyFont="1" applyBorder="1" applyAlignment="1">
      <alignment vertical="center"/>
    </xf>
    <xf numFmtId="2" fontId="78" fillId="0" borderId="13" xfId="0" applyNumberFormat="1" applyFont="1" applyBorder="1" applyAlignment="1">
      <alignment horizontal="center" vertical="center"/>
    </xf>
    <xf numFmtId="180" fontId="78" fillId="42" borderId="13" xfId="0" applyNumberFormat="1" applyFont="1" applyFill="1" applyBorder="1" applyAlignment="1">
      <alignment horizontal="center" vertical="center"/>
    </xf>
    <xf numFmtId="180" fontId="78" fillId="0" borderId="56" xfId="0" applyNumberFormat="1" applyFont="1" applyBorder="1" applyAlignment="1">
      <alignment horizontal="center" vertical="center"/>
    </xf>
    <xf numFmtId="178" fontId="78" fillId="41" borderId="6" xfId="0" applyNumberFormat="1" applyFont="1" applyFill="1" applyBorder="1" applyAlignment="1">
      <alignment horizontal="center" vertical="center"/>
    </xf>
    <xf numFmtId="178" fontId="78" fillId="0" borderId="13" xfId="0" applyNumberFormat="1" applyFont="1" applyBorder="1" applyAlignment="1">
      <alignment horizontal="center" vertical="center"/>
    </xf>
    <xf numFmtId="178" fontId="78" fillId="41" borderId="13" xfId="0" applyNumberFormat="1" applyFont="1" applyFill="1" applyBorder="1" applyAlignment="1">
      <alignment horizontal="center" vertical="center"/>
    </xf>
    <xf numFmtId="178" fontId="78" fillId="0" borderId="26" xfId="0" applyNumberFormat="1" applyFont="1" applyBorder="1" applyAlignment="1">
      <alignment horizontal="center" vertical="center"/>
    </xf>
    <xf numFmtId="0" fontId="78" fillId="38" borderId="17" xfId="0" applyFont="1" applyFill="1" applyBorder="1" applyAlignment="1">
      <alignment horizontal="left" vertical="center" indent="1"/>
    </xf>
    <xf numFmtId="0" fontId="91" fillId="0" borderId="0" xfId="0" applyFont="1" applyAlignment="1">
      <alignment vertical="top" wrapText="1"/>
    </xf>
    <xf numFmtId="0" fontId="78" fillId="59" borderId="6" xfId="0" applyFont="1" applyFill="1" applyBorder="1" applyAlignment="1">
      <alignment horizontal="center" vertical="center"/>
    </xf>
    <xf numFmtId="0" fontId="78" fillId="59" borderId="17" xfId="0" applyFont="1" applyFill="1" applyBorder="1" applyAlignment="1">
      <alignment horizontal="center" vertical="center"/>
    </xf>
    <xf numFmtId="178" fontId="78" fillId="0" borderId="56" xfId="0" applyNumberFormat="1" applyFont="1" applyBorder="1" applyAlignment="1">
      <alignment horizontal="center" vertical="center"/>
    </xf>
    <xf numFmtId="179" fontId="78" fillId="0" borderId="56" xfId="0" applyNumberFormat="1" applyFont="1" applyBorder="1" applyAlignment="1">
      <alignment horizontal="center" vertical="center"/>
    </xf>
    <xf numFmtId="0" fontId="38" fillId="45" borderId="31" xfId="0" applyFont="1" applyFill="1" applyBorder="1" applyAlignment="1">
      <alignment horizontal="center" vertical="center"/>
    </xf>
    <xf numFmtId="0" fontId="38" fillId="45" borderId="65" xfId="0" applyFont="1" applyFill="1" applyBorder="1" applyAlignment="1">
      <alignment horizontal="center" vertical="center"/>
    </xf>
    <xf numFmtId="0" fontId="90" fillId="45" borderId="30" xfId="0" applyFont="1" applyFill="1" applyBorder="1" applyAlignment="1">
      <alignment horizontal="center" vertical="center"/>
    </xf>
    <xf numFmtId="0" fontId="73" fillId="15" borderId="0" xfId="0" applyFont="1" applyFill="1" applyAlignment="1">
      <alignment vertical="center"/>
    </xf>
    <xf numFmtId="0" fontId="78" fillId="0" borderId="53" xfId="0" applyFont="1" applyBorder="1" applyAlignment="1" applyProtection="1">
      <alignment horizontal="center" vertical="center"/>
      <protection locked="0"/>
    </xf>
    <xf numFmtId="0" fontId="78" fillId="0" borderId="13" xfId="0" applyFont="1" applyBorder="1" applyAlignment="1" applyProtection="1">
      <alignment horizontal="center" vertical="center"/>
      <protection locked="0"/>
    </xf>
    <xf numFmtId="0" fontId="84" fillId="37" borderId="26" xfId="0" applyFont="1" applyFill="1" applyBorder="1" applyAlignment="1" applyProtection="1">
      <alignment vertical="center"/>
      <protection locked="0"/>
    </xf>
    <xf numFmtId="0" fontId="98" fillId="16" borderId="31" xfId="0" applyFont="1" applyFill="1" applyBorder="1" applyAlignment="1" applyProtection="1">
      <alignment horizontal="center" vertical="center"/>
      <protection locked="0"/>
    </xf>
    <xf numFmtId="179" fontId="99" fillId="16" borderId="31" xfId="0" applyNumberFormat="1" applyFont="1" applyFill="1" applyBorder="1" applyAlignment="1" applyProtection="1">
      <alignment horizontal="center" vertical="center"/>
      <protection locked="0"/>
    </xf>
    <xf numFmtId="0" fontId="100" fillId="0" borderId="31" xfId="0" applyFont="1" applyBorder="1" applyAlignment="1">
      <alignment horizontal="left" vertical="center" indent="1"/>
    </xf>
    <xf numFmtId="0" fontId="100" fillId="0" borderId="31" xfId="0" applyFont="1" applyBorder="1" applyAlignment="1">
      <alignment horizontal="center" vertical="center"/>
    </xf>
    <xf numFmtId="0" fontId="100" fillId="16" borderId="31" xfId="0" applyFont="1" applyFill="1" applyBorder="1" applyAlignment="1">
      <alignment horizontal="center" vertical="center"/>
    </xf>
    <xf numFmtId="185" fontId="101" fillId="16" borderId="53" xfId="0" applyNumberFormat="1" applyFont="1" applyFill="1" applyBorder="1" applyAlignment="1" applyProtection="1">
      <alignment vertical="center"/>
      <protection locked="0"/>
    </xf>
    <xf numFmtId="185" fontId="101" fillId="37" borderId="13" xfId="0" applyNumberFormat="1" applyFont="1" applyFill="1" applyBorder="1" applyAlignment="1" applyProtection="1">
      <alignment vertical="center"/>
      <protection locked="0"/>
    </xf>
    <xf numFmtId="185" fontId="101" fillId="16" borderId="13" xfId="0" applyNumberFormat="1" applyFont="1" applyFill="1" applyBorder="1" applyAlignment="1" applyProtection="1">
      <alignment vertical="center"/>
      <protection locked="0"/>
    </xf>
    <xf numFmtId="185" fontId="101" fillId="16" borderId="56" xfId="0" applyNumberFormat="1" applyFont="1" applyFill="1" applyBorder="1" applyAlignment="1" applyProtection="1">
      <alignment vertical="center"/>
      <protection locked="0"/>
    </xf>
    <xf numFmtId="185" fontId="101" fillId="37" borderId="56" xfId="0" applyNumberFormat="1" applyFont="1" applyFill="1" applyBorder="1" applyAlignment="1" applyProtection="1">
      <alignment vertical="center"/>
      <protection locked="0"/>
    </xf>
    <xf numFmtId="178" fontId="102" fillId="16" borderId="47" xfId="0" applyNumberFormat="1" applyFont="1" applyFill="1" applyBorder="1" applyAlignment="1" applyProtection="1">
      <alignment horizontal="right" vertical="center"/>
      <protection locked="0"/>
    </xf>
    <xf numFmtId="178" fontId="102" fillId="37" borderId="21" xfId="0" applyNumberFormat="1" applyFont="1" applyFill="1" applyBorder="1" applyAlignment="1" applyProtection="1">
      <alignment horizontal="right" vertical="center"/>
      <protection locked="0"/>
    </xf>
    <xf numFmtId="178" fontId="102" fillId="16" borderId="45" xfId="0" applyNumberFormat="1" applyFont="1" applyFill="1" applyBorder="1" applyAlignment="1" applyProtection="1">
      <alignment horizontal="right" vertical="center"/>
      <protection locked="0"/>
    </xf>
    <xf numFmtId="178" fontId="102" fillId="16" borderId="18" xfId="0" applyNumberFormat="1" applyFont="1" applyFill="1" applyBorder="1" applyAlignment="1" applyProtection="1">
      <alignment horizontal="right" vertical="center"/>
      <protection locked="0"/>
    </xf>
    <xf numFmtId="1" fontId="102" fillId="37" borderId="54" xfId="0" applyNumberFormat="1" applyFont="1" applyFill="1" applyBorder="1" applyAlignment="1" applyProtection="1">
      <alignment horizontal="right" vertical="center"/>
      <protection locked="0"/>
    </xf>
    <xf numFmtId="0" fontId="104" fillId="0" borderId="13" xfId="0" applyFont="1" applyBorder="1" applyAlignment="1">
      <alignment horizontal="center" vertical="center"/>
    </xf>
    <xf numFmtId="0" fontId="105" fillId="0" borderId="53" xfId="0" applyFont="1" applyBorder="1" applyAlignment="1">
      <alignment horizontal="center" vertical="center"/>
    </xf>
    <xf numFmtId="178" fontId="82" fillId="61" borderId="69" xfId="0" applyNumberFormat="1" applyFont="1" applyFill="1" applyBorder="1" applyAlignment="1">
      <alignment horizontal="center" vertical="center"/>
    </xf>
    <xf numFmtId="178" fontId="82" fillId="61" borderId="70" xfId="0" applyNumberFormat="1" applyFont="1" applyFill="1" applyBorder="1" applyAlignment="1">
      <alignment horizontal="center" vertical="center"/>
    </xf>
    <xf numFmtId="0" fontId="83" fillId="16" borderId="20" xfId="0" applyFont="1" applyFill="1" applyBorder="1" applyAlignment="1">
      <alignment horizontal="left" vertical="center"/>
    </xf>
    <xf numFmtId="0" fontId="83" fillId="37" borderId="57" xfId="0" applyFont="1" applyFill="1" applyBorder="1" applyAlignment="1">
      <alignment horizontal="left" vertical="center"/>
    </xf>
    <xf numFmtId="0" fontId="79" fillId="16" borderId="57" xfId="0" applyFont="1" applyFill="1" applyBorder="1" applyAlignment="1">
      <alignment horizontal="left" vertical="center"/>
    </xf>
    <xf numFmtId="0" fontId="83" fillId="16" borderId="57" xfId="0" applyFont="1" applyFill="1" applyBorder="1" applyAlignment="1">
      <alignment horizontal="left" vertical="center"/>
    </xf>
    <xf numFmtId="0" fontId="83" fillId="16" borderId="16" xfId="0" applyFont="1" applyFill="1" applyBorder="1" applyAlignment="1">
      <alignment horizontal="left" vertical="center"/>
    </xf>
    <xf numFmtId="178" fontId="79" fillId="16" borderId="20" xfId="0" applyNumberFormat="1" applyFont="1" applyFill="1" applyBorder="1" applyAlignment="1">
      <alignment horizontal="left" vertical="center"/>
    </xf>
    <xf numFmtId="178" fontId="79" fillId="37" borderId="57" xfId="0" applyNumberFormat="1" applyFont="1" applyFill="1" applyBorder="1" applyAlignment="1">
      <alignment horizontal="left" vertical="center"/>
    </xf>
    <xf numFmtId="178" fontId="79" fillId="16" borderId="57" xfId="0" applyNumberFormat="1" applyFont="1" applyFill="1" applyBorder="1" applyAlignment="1">
      <alignment horizontal="left" vertical="center"/>
    </xf>
    <xf numFmtId="178" fontId="79" fillId="37" borderId="20" xfId="0" applyNumberFormat="1" applyFont="1" applyFill="1" applyBorder="1" applyAlignment="1">
      <alignment horizontal="left" vertical="center"/>
    </xf>
    <xf numFmtId="0" fontId="79" fillId="16" borderId="20" xfId="0" applyFont="1" applyFill="1" applyBorder="1" applyAlignment="1">
      <alignment horizontal="left" vertical="center"/>
    </xf>
    <xf numFmtId="0" fontId="79" fillId="37" borderId="57" xfId="0" applyFont="1" applyFill="1" applyBorder="1" applyAlignment="1">
      <alignment horizontal="left" vertical="center"/>
    </xf>
    <xf numFmtId="178" fontId="79" fillId="37" borderId="16" xfId="0" applyNumberFormat="1" applyFont="1" applyFill="1" applyBorder="1" applyAlignment="1">
      <alignment horizontal="left" vertical="center"/>
    </xf>
    <xf numFmtId="178" fontId="79" fillId="16" borderId="16" xfId="0" applyNumberFormat="1" applyFont="1" applyFill="1" applyBorder="1" applyAlignment="1">
      <alignment horizontal="left" vertical="center"/>
    </xf>
    <xf numFmtId="0" fontId="79" fillId="16" borderId="59" xfId="0" applyFont="1" applyFill="1" applyBorder="1" applyAlignment="1">
      <alignment horizontal="left" vertical="center"/>
    </xf>
    <xf numFmtId="178" fontId="84" fillId="37" borderId="57" xfId="0" applyNumberFormat="1" applyFont="1" applyFill="1" applyBorder="1" applyAlignment="1">
      <alignment horizontal="left" vertical="center"/>
    </xf>
    <xf numFmtId="178" fontId="84" fillId="37" borderId="63" xfId="0" applyNumberFormat="1" applyFont="1" applyFill="1" applyBorder="1" applyAlignment="1">
      <alignment horizontal="left" vertical="center"/>
    </xf>
    <xf numFmtId="0" fontId="84" fillId="37" borderId="57" xfId="0" applyFont="1" applyFill="1" applyBorder="1" applyAlignment="1">
      <alignment horizontal="left" vertical="center"/>
    </xf>
    <xf numFmtId="0" fontId="84" fillId="16" borderId="57" xfId="0" applyFont="1" applyFill="1" applyBorder="1" applyAlignment="1">
      <alignment horizontal="left" vertical="center"/>
    </xf>
    <xf numFmtId="0" fontId="86" fillId="16" borderId="0" xfId="0" applyFont="1" applyFill="1" applyAlignment="1" applyProtection="1">
      <alignment horizontal="left" vertical="center" indent="1"/>
      <protection locked="0"/>
    </xf>
    <xf numFmtId="0" fontId="78" fillId="0" borderId="190" xfId="0" applyFont="1" applyBorder="1" applyAlignment="1">
      <alignment vertical="center"/>
    </xf>
    <xf numFmtId="0" fontId="78" fillId="0" borderId="180" xfId="0" applyFont="1" applyBorder="1" applyAlignment="1">
      <alignment vertical="center"/>
    </xf>
    <xf numFmtId="0" fontId="84" fillId="16" borderId="20" xfId="0" applyFont="1" applyFill="1" applyBorder="1" applyAlignment="1">
      <alignment horizontal="left" vertical="center"/>
    </xf>
    <xf numFmtId="178" fontId="84" fillId="16" borderId="20" xfId="0" applyNumberFormat="1" applyFont="1" applyFill="1" applyBorder="1" applyAlignment="1">
      <alignment horizontal="left" vertical="center"/>
    </xf>
    <xf numFmtId="0" fontId="89" fillId="0" borderId="32" xfId="0" applyFont="1" applyBorder="1" applyAlignment="1">
      <alignment horizontal="center" vertical="center"/>
    </xf>
    <xf numFmtId="178" fontId="89" fillId="0" borderId="32" xfId="0" applyNumberFormat="1" applyFont="1" applyBorder="1" applyAlignment="1">
      <alignment horizontal="right" vertical="center"/>
    </xf>
    <xf numFmtId="178" fontId="84" fillId="0" borderId="32" xfId="0" applyNumberFormat="1" applyFont="1" applyBorder="1" applyAlignment="1">
      <alignment horizontal="left" vertical="center"/>
    </xf>
    <xf numFmtId="2" fontId="84" fillId="0" borderId="32" xfId="0" applyNumberFormat="1" applyFont="1" applyBorder="1" applyAlignment="1">
      <alignment horizontal="right" vertical="center"/>
    </xf>
    <xf numFmtId="178" fontId="76" fillId="43" borderId="51" xfId="0" applyNumberFormat="1" applyFont="1" applyFill="1" applyBorder="1" applyAlignment="1">
      <alignment vertical="center"/>
    </xf>
    <xf numFmtId="187" fontId="76" fillId="43" borderId="51" xfId="0" applyNumberFormat="1" applyFont="1" applyFill="1" applyBorder="1" applyAlignment="1">
      <alignment vertical="center"/>
    </xf>
    <xf numFmtId="186" fontId="76" fillId="43" borderId="51" xfId="0" applyNumberFormat="1" applyFont="1" applyFill="1" applyBorder="1" applyAlignment="1">
      <alignment vertical="center"/>
    </xf>
    <xf numFmtId="184" fontId="76" fillId="43" borderId="52" xfId="3" applyNumberFormat="1" applyFont="1" applyFill="1" applyBorder="1" applyAlignment="1" applyProtection="1">
      <alignment vertical="center"/>
    </xf>
    <xf numFmtId="178" fontId="76" fillId="43" borderId="51" xfId="0" applyNumberFormat="1" applyFont="1" applyFill="1" applyBorder="1" applyAlignment="1">
      <alignment horizontal="right" vertical="center"/>
    </xf>
    <xf numFmtId="181" fontId="76" fillId="43" borderId="51" xfId="0" applyNumberFormat="1" applyFont="1" applyFill="1" applyBorder="1" applyAlignment="1">
      <alignment horizontal="right" vertical="center"/>
    </xf>
    <xf numFmtId="186" fontId="76" fillId="43" borderId="51" xfId="0" applyNumberFormat="1" applyFont="1" applyFill="1" applyBorder="1" applyAlignment="1">
      <alignment horizontal="right" vertical="center"/>
    </xf>
    <xf numFmtId="184" fontId="76" fillId="43" borderId="52" xfId="3" applyNumberFormat="1" applyFont="1" applyFill="1" applyBorder="1" applyAlignment="1" applyProtection="1">
      <alignment horizontal="right" vertical="center"/>
    </xf>
    <xf numFmtId="0" fontId="86" fillId="0" borderId="0" xfId="0" applyFont="1" applyAlignment="1">
      <alignment horizontal="center" vertical="center"/>
    </xf>
    <xf numFmtId="0" fontId="86" fillId="0" borderId="189" xfId="0" applyFont="1" applyBorder="1" applyAlignment="1">
      <alignment horizontal="center" vertical="center"/>
    </xf>
    <xf numFmtId="178" fontId="84" fillId="16" borderId="18" xfId="0" applyNumberFormat="1" applyFont="1" applyFill="1" applyBorder="1" applyAlignment="1" applyProtection="1">
      <alignment horizontal="right" vertical="center" indent="1"/>
      <protection locked="0"/>
    </xf>
    <xf numFmtId="1" fontId="84" fillId="37" borderId="54" xfId="0" applyNumberFormat="1" applyFont="1" applyFill="1" applyBorder="1" applyAlignment="1" applyProtection="1">
      <alignment horizontal="right" vertical="center" indent="1"/>
      <protection locked="0"/>
    </xf>
    <xf numFmtId="178" fontId="89" fillId="60" borderId="58" xfId="0" applyNumberFormat="1" applyFont="1" applyFill="1" applyBorder="1" applyAlignment="1">
      <alignment horizontal="right" vertical="center" indent="1"/>
    </xf>
    <xf numFmtId="2" fontId="84" fillId="37" borderId="64" xfId="0" applyNumberFormat="1" applyFont="1" applyFill="1" applyBorder="1" applyAlignment="1">
      <alignment horizontal="right" vertical="center" indent="1"/>
    </xf>
    <xf numFmtId="178" fontId="84" fillId="16" borderId="47" xfId="0" applyNumberFormat="1" applyFont="1" applyFill="1" applyBorder="1" applyAlignment="1" applyProtection="1">
      <alignment horizontal="right" vertical="center" indent="1"/>
      <protection locked="0"/>
    </xf>
    <xf numFmtId="178" fontId="84" fillId="37" borderId="21" xfId="0" applyNumberFormat="1" applyFont="1" applyFill="1" applyBorder="1" applyAlignment="1" applyProtection="1">
      <alignment horizontal="right" vertical="center" indent="1"/>
      <protection locked="0"/>
    </xf>
    <xf numFmtId="178" fontId="84" fillId="16" borderId="45" xfId="0" applyNumberFormat="1" applyFont="1" applyFill="1" applyBorder="1" applyAlignment="1" applyProtection="1">
      <alignment horizontal="right" vertical="center" indent="1"/>
      <protection locked="0"/>
    </xf>
    <xf numFmtId="178" fontId="89" fillId="60" borderId="25" xfId="0" applyNumberFormat="1" applyFont="1" applyFill="1" applyBorder="1" applyAlignment="1">
      <alignment horizontal="right" vertical="center" indent="1"/>
    </xf>
    <xf numFmtId="0" fontId="84" fillId="0" borderId="32" xfId="0" applyFont="1" applyBorder="1" applyAlignment="1" applyProtection="1">
      <alignment horizontal="left" vertical="center"/>
      <protection locked="0"/>
    </xf>
    <xf numFmtId="0" fontId="84" fillId="0" borderId="0" xfId="0" applyFont="1" applyAlignment="1" applyProtection="1">
      <alignment horizontal="left" vertical="center"/>
      <protection locked="0"/>
    </xf>
    <xf numFmtId="0" fontId="84" fillId="0" borderId="0" xfId="0" applyFont="1" applyAlignment="1" applyProtection="1">
      <alignment vertical="center"/>
      <protection locked="0"/>
    </xf>
    <xf numFmtId="0" fontId="84" fillId="0" borderId="0" xfId="0" applyFont="1" applyAlignment="1" applyProtection="1">
      <alignment horizontal="center" vertical="center"/>
      <protection locked="0"/>
    </xf>
    <xf numFmtId="0" fontId="78" fillId="0" borderId="178" xfId="0" applyFont="1" applyBorder="1" applyAlignment="1">
      <alignment vertical="center"/>
    </xf>
    <xf numFmtId="0" fontId="78" fillId="0" borderId="188" xfId="0" applyFont="1" applyBorder="1" applyAlignment="1">
      <alignment vertical="center" wrapText="1"/>
    </xf>
    <xf numFmtId="179" fontId="91" fillId="0" borderId="179" xfId="0" applyNumberFormat="1" applyFont="1" applyBorder="1" applyAlignment="1" applyProtection="1">
      <alignment horizontal="center" vertical="center"/>
      <protection locked="0"/>
    </xf>
    <xf numFmtId="0" fontId="76" fillId="0" borderId="190" xfId="0" applyFont="1" applyBorder="1" applyAlignment="1" applyProtection="1">
      <alignment horizontal="center" vertical="center"/>
      <protection locked="0"/>
    </xf>
    <xf numFmtId="0" fontId="91" fillId="0" borderId="182" xfId="0" applyFont="1" applyBorder="1" applyAlignment="1">
      <alignment horizontal="center" vertical="center"/>
    </xf>
    <xf numFmtId="0" fontId="91" fillId="0" borderId="185" xfId="0" applyFont="1" applyBorder="1" applyAlignment="1" applyProtection="1">
      <alignment horizontal="left" vertical="center" indent="1"/>
      <protection locked="0"/>
    </xf>
    <xf numFmtId="0" fontId="84" fillId="0" borderId="183" xfId="0" applyFont="1" applyBorder="1" applyAlignment="1">
      <alignment vertical="center"/>
    </xf>
    <xf numFmtId="0" fontId="84" fillId="0" borderId="191" xfId="0" applyFont="1" applyBorder="1" applyAlignment="1">
      <alignment horizontal="center" vertical="center"/>
    </xf>
    <xf numFmtId="0" fontId="84" fillId="0" borderId="190" xfId="0" applyFont="1" applyBorder="1" applyAlignment="1">
      <alignment vertical="center"/>
    </xf>
    <xf numFmtId="185" fontId="111" fillId="16" borderId="53" xfId="0" applyNumberFormat="1" applyFont="1" applyFill="1" applyBorder="1" applyAlignment="1" applyProtection="1">
      <alignment horizontal="right" vertical="center" indent="1"/>
      <protection locked="0"/>
    </xf>
    <xf numFmtId="187" fontId="78" fillId="16" borderId="53" xfId="0" applyNumberFormat="1" applyFont="1" applyFill="1" applyBorder="1" applyAlignment="1">
      <alignment horizontal="right" vertical="center" indent="1"/>
    </xf>
    <xf numFmtId="186" fontId="78" fillId="16" borderId="53" xfId="0" applyNumberFormat="1" applyFont="1" applyFill="1" applyBorder="1" applyAlignment="1">
      <alignment horizontal="right" vertical="center" indent="1"/>
    </xf>
    <xf numFmtId="180" fontId="111" fillId="16" borderId="47" xfId="3" applyNumberFormat="1" applyFont="1" applyFill="1" applyBorder="1" applyAlignment="1" applyProtection="1">
      <alignment horizontal="right" vertical="center" indent="1"/>
    </xf>
    <xf numFmtId="185" fontId="78" fillId="37" borderId="13" xfId="0" applyNumberFormat="1" applyFont="1" applyFill="1" applyBorder="1" applyAlignment="1" applyProtection="1">
      <alignment horizontal="right" vertical="center" indent="1"/>
      <protection locked="0"/>
    </xf>
    <xf numFmtId="187" fontId="78" fillId="37" borderId="13" xfId="0" applyNumberFormat="1" applyFont="1" applyFill="1" applyBorder="1" applyAlignment="1">
      <alignment horizontal="right" vertical="center" indent="1"/>
    </xf>
    <xf numFmtId="186" fontId="78" fillId="37" borderId="53" xfId="0" applyNumberFormat="1" applyFont="1" applyFill="1" applyBorder="1" applyAlignment="1">
      <alignment horizontal="right" vertical="center" indent="1"/>
    </xf>
    <xf numFmtId="180" fontId="111" fillId="37" borderId="47" xfId="3" applyNumberFormat="1" applyFont="1" applyFill="1" applyBorder="1" applyAlignment="1" applyProtection="1">
      <alignment horizontal="right" vertical="center" indent="1"/>
    </xf>
    <xf numFmtId="185" fontId="78" fillId="16" borderId="13" xfId="0" applyNumberFormat="1" applyFont="1" applyFill="1" applyBorder="1" applyAlignment="1" applyProtection="1">
      <alignment horizontal="right" vertical="center" indent="1"/>
      <protection locked="0"/>
    </xf>
    <xf numFmtId="187" fontId="78" fillId="16" borderId="13" xfId="0" applyNumberFormat="1" applyFont="1" applyFill="1" applyBorder="1" applyAlignment="1">
      <alignment horizontal="right" vertical="center" indent="1"/>
    </xf>
    <xf numFmtId="185" fontId="78" fillId="16" borderId="56" xfId="0" applyNumberFormat="1" applyFont="1" applyFill="1" applyBorder="1" applyAlignment="1" applyProtection="1">
      <alignment horizontal="right" vertical="center" indent="1"/>
      <protection locked="0"/>
    </xf>
    <xf numFmtId="187" fontId="78" fillId="16" borderId="56" xfId="0" applyNumberFormat="1" applyFont="1" applyFill="1" applyBorder="1" applyAlignment="1">
      <alignment horizontal="right" vertical="center" indent="1"/>
    </xf>
    <xf numFmtId="186" fontId="78" fillId="16" borderId="163" xfId="0" applyNumberFormat="1" applyFont="1" applyFill="1" applyBorder="1" applyAlignment="1">
      <alignment horizontal="right" vertical="center" indent="1"/>
    </xf>
    <xf numFmtId="185" fontId="78" fillId="16" borderId="53" xfId="0" applyNumberFormat="1" applyFont="1" applyFill="1" applyBorder="1" applyAlignment="1" applyProtection="1">
      <alignment horizontal="right" vertical="center" indent="1"/>
      <protection locked="0"/>
    </xf>
    <xf numFmtId="180" fontId="78" fillId="16" borderId="13" xfId="0" applyNumberFormat="1" applyFont="1" applyFill="1" applyBorder="1" applyAlignment="1">
      <alignment horizontal="right" vertical="center" indent="1"/>
    </xf>
    <xf numFmtId="180" fontId="78" fillId="16" borderId="21" xfId="3" applyNumberFormat="1" applyFont="1" applyFill="1" applyBorder="1" applyAlignment="1" applyProtection="1">
      <alignment horizontal="right" vertical="center" indent="1"/>
    </xf>
    <xf numFmtId="180" fontId="78" fillId="37" borderId="13" xfId="0" applyNumberFormat="1" applyFont="1" applyFill="1" applyBorder="1" applyAlignment="1">
      <alignment horizontal="right" vertical="center" indent="1"/>
    </xf>
    <xf numFmtId="180" fontId="78" fillId="37" borderId="21" xfId="3" applyNumberFormat="1" applyFont="1" applyFill="1" applyBorder="1" applyAlignment="1" applyProtection="1">
      <alignment horizontal="right" vertical="center" indent="1"/>
    </xf>
    <xf numFmtId="185" fontId="78" fillId="37" borderId="56" xfId="0" applyNumberFormat="1" applyFont="1" applyFill="1" applyBorder="1" applyAlignment="1" applyProtection="1">
      <alignment horizontal="right" vertical="center" indent="1"/>
      <protection locked="0"/>
    </xf>
    <xf numFmtId="180" fontId="78" fillId="16" borderId="56" xfId="0" applyNumberFormat="1" applyFont="1" applyFill="1" applyBorder="1" applyAlignment="1">
      <alignment horizontal="right" vertical="center" indent="1"/>
    </xf>
    <xf numFmtId="0" fontId="78" fillId="0" borderId="0" xfId="0" applyFont="1" applyAlignment="1">
      <alignment horizontal="left" vertical="top"/>
    </xf>
    <xf numFmtId="0" fontId="64" fillId="56" borderId="0" xfId="0" applyFont="1" applyFill="1" applyAlignment="1">
      <alignment horizontal="center" vertical="center"/>
    </xf>
    <xf numFmtId="0" fontId="30" fillId="16" borderId="27" xfId="0" applyFont="1" applyFill="1" applyBorder="1" applyAlignment="1">
      <alignment horizontal="center" vertical="center"/>
    </xf>
    <xf numFmtId="0" fontId="30" fillId="16" borderId="29" xfId="0" applyFont="1" applyFill="1" applyBorder="1" applyAlignment="1">
      <alignment horizontal="center" vertical="center"/>
    </xf>
    <xf numFmtId="0" fontId="31" fillId="47" borderId="32" xfId="0" applyFont="1" applyFill="1" applyBorder="1" applyAlignment="1">
      <alignment horizontal="left" vertical="center" indent="1"/>
    </xf>
    <xf numFmtId="0" fontId="31" fillId="47" borderId="2" xfId="0" applyFont="1" applyFill="1" applyBorder="1" applyAlignment="1">
      <alignment horizontal="left" vertical="center" indent="1"/>
    </xf>
    <xf numFmtId="0" fontId="31" fillId="47" borderId="28" xfId="0" applyFont="1" applyFill="1" applyBorder="1" applyAlignment="1">
      <alignment horizontal="left" vertical="center" indent="1"/>
    </xf>
    <xf numFmtId="0" fontId="31" fillId="47" borderId="11" xfId="0" applyFont="1" applyFill="1" applyBorder="1" applyAlignment="1">
      <alignment horizontal="left" vertical="center" indent="1"/>
    </xf>
    <xf numFmtId="0" fontId="31" fillId="50" borderId="105" xfId="0" applyFont="1" applyFill="1" applyBorder="1" applyAlignment="1">
      <alignment horizontal="center" vertical="top"/>
    </xf>
    <xf numFmtId="0" fontId="30" fillId="40" borderId="114" xfId="0" applyFont="1" applyFill="1" applyBorder="1" applyAlignment="1">
      <alignment horizontal="center" vertical="center" textRotation="255"/>
    </xf>
    <xf numFmtId="0" fontId="30" fillId="40" borderId="115" xfId="0" applyFont="1" applyFill="1" applyBorder="1" applyAlignment="1">
      <alignment horizontal="center" vertical="center" textRotation="255"/>
    </xf>
    <xf numFmtId="0" fontId="30" fillId="40" borderId="116" xfId="0" applyFont="1" applyFill="1" applyBorder="1" applyAlignment="1">
      <alignment horizontal="center" vertical="center" textRotation="255"/>
    </xf>
    <xf numFmtId="0" fontId="30" fillId="15" borderId="102" xfId="0" applyFont="1" applyFill="1" applyBorder="1" applyAlignment="1">
      <alignment horizontal="center" vertical="center" textRotation="255"/>
    </xf>
    <xf numFmtId="0" fontId="30" fillId="15" borderId="104" xfId="0" applyFont="1" applyFill="1" applyBorder="1" applyAlignment="1">
      <alignment horizontal="center" vertical="center" textRotation="255"/>
    </xf>
    <xf numFmtId="0" fontId="30" fillId="15" borderId="103" xfId="0" applyFont="1" applyFill="1" applyBorder="1" applyAlignment="1">
      <alignment horizontal="center" vertical="center" textRotation="255"/>
    </xf>
    <xf numFmtId="0" fontId="56" fillId="0" borderId="123" xfId="0" applyFont="1" applyBorder="1" applyAlignment="1">
      <alignment horizontal="left" vertical="center" indent="1"/>
    </xf>
    <xf numFmtId="0" fontId="56" fillId="0" borderId="106" xfId="0" applyFont="1" applyBorder="1" applyAlignment="1">
      <alignment horizontal="left" vertical="center" indent="1"/>
    </xf>
    <xf numFmtId="0" fontId="55" fillId="51" borderId="122" xfId="0" applyFont="1" applyFill="1" applyBorder="1" applyAlignment="1">
      <alignment horizontal="center" vertical="center"/>
    </xf>
    <xf numFmtId="0" fontId="55" fillId="51" borderId="107" xfId="0" applyFont="1" applyFill="1" applyBorder="1" applyAlignment="1">
      <alignment horizontal="center" vertical="center"/>
    </xf>
    <xf numFmtId="0" fontId="56" fillId="2" borderId="123" xfId="0" applyFont="1" applyFill="1" applyBorder="1" applyAlignment="1">
      <alignment horizontal="left" vertical="center" indent="1"/>
    </xf>
    <xf numFmtId="0" fontId="56" fillId="2" borderId="106" xfId="0" applyFont="1" applyFill="1" applyBorder="1" applyAlignment="1">
      <alignment horizontal="left" vertical="center" indent="1"/>
    </xf>
    <xf numFmtId="0" fontId="30" fillId="40" borderId="102" xfId="0" applyFont="1" applyFill="1" applyBorder="1" applyAlignment="1">
      <alignment horizontal="center" vertical="center" textRotation="255"/>
    </xf>
    <xf numFmtId="0" fontId="30" fillId="40" borderId="104" xfId="0" applyFont="1" applyFill="1" applyBorder="1" applyAlignment="1">
      <alignment horizontal="center" vertical="center" textRotation="255"/>
    </xf>
    <xf numFmtId="0" fontId="30" fillId="40" borderId="103" xfId="0" applyFont="1" applyFill="1" applyBorder="1" applyAlignment="1">
      <alignment horizontal="center" vertical="center" textRotation="255"/>
    </xf>
    <xf numFmtId="0" fontId="30" fillId="10" borderId="156" xfId="0" applyFont="1" applyFill="1" applyBorder="1" applyAlignment="1">
      <alignment horizontal="center" vertical="center" textRotation="255"/>
    </xf>
    <xf numFmtId="0" fontId="30" fillId="10" borderId="157" xfId="0" applyFont="1" applyFill="1" applyBorder="1" applyAlignment="1">
      <alignment horizontal="center" vertical="center" textRotation="255"/>
    </xf>
    <xf numFmtId="0" fontId="30" fillId="10" borderId="158" xfId="0" applyFont="1" applyFill="1" applyBorder="1" applyAlignment="1">
      <alignment horizontal="center" vertical="center" textRotation="255"/>
    </xf>
    <xf numFmtId="0" fontId="30" fillId="41" borderId="138" xfId="0" applyFont="1" applyFill="1" applyBorder="1" applyAlignment="1">
      <alignment horizontal="center" vertical="center" textRotation="255"/>
    </xf>
    <xf numFmtId="0" fontId="30" fillId="41" borderId="143" xfId="0" applyFont="1" applyFill="1" applyBorder="1" applyAlignment="1">
      <alignment horizontal="center" vertical="center" textRotation="255"/>
    </xf>
    <xf numFmtId="0" fontId="30" fillId="0" borderId="128" xfId="0" applyFont="1" applyBorder="1" applyAlignment="1" applyProtection="1">
      <alignment horizontal="left" vertical="center" indent="1"/>
      <protection locked="0"/>
    </xf>
    <xf numFmtId="0" fontId="30" fillId="0" borderId="124" xfId="0" applyFont="1" applyBorder="1" applyAlignment="1" applyProtection="1">
      <alignment horizontal="left" vertical="center" indent="1"/>
      <protection locked="0"/>
    </xf>
    <xf numFmtId="0" fontId="30" fillId="16" borderId="123" xfId="0" applyFont="1" applyFill="1" applyBorder="1" applyAlignment="1">
      <alignment horizontal="left" vertical="center" indent="1"/>
    </xf>
    <xf numFmtId="0" fontId="30" fillId="16" borderId="106" xfId="0" applyFont="1" applyFill="1" applyBorder="1" applyAlignment="1">
      <alignment horizontal="left" vertical="center" indent="1"/>
    </xf>
    <xf numFmtId="0" fontId="31" fillId="42" borderId="28" xfId="0" applyFont="1" applyFill="1" applyBorder="1" applyAlignment="1">
      <alignment horizontal="center" vertical="top"/>
    </xf>
    <xf numFmtId="0" fontId="31" fillId="42" borderId="31" xfId="0" applyFont="1" applyFill="1" applyBorder="1" applyAlignment="1">
      <alignment horizontal="center" vertical="top"/>
    </xf>
    <xf numFmtId="0" fontId="56" fillId="2" borderId="124" xfId="0" applyFont="1" applyFill="1" applyBorder="1" applyAlignment="1">
      <alignment horizontal="left" vertical="center" indent="1"/>
    </xf>
    <xf numFmtId="0" fontId="56" fillId="2" borderId="110" xfId="0" applyFont="1" applyFill="1" applyBorder="1" applyAlignment="1">
      <alignment horizontal="left" vertical="center" indent="1"/>
    </xf>
    <xf numFmtId="0" fontId="63" fillId="42" borderId="1" xfId="0" applyFont="1" applyFill="1" applyBorder="1" applyAlignment="1">
      <alignment horizontal="center" vertical="center"/>
    </xf>
    <xf numFmtId="0" fontId="63" fillId="42" borderId="32" xfId="0" applyFont="1" applyFill="1" applyBorder="1" applyAlignment="1">
      <alignment horizontal="center" vertical="center"/>
    </xf>
    <xf numFmtId="0" fontId="63" fillId="42" borderId="2" xfId="0" applyFont="1" applyFill="1" applyBorder="1" applyAlignment="1">
      <alignment horizontal="center" vertical="center"/>
    </xf>
    <xf numFmtId="0" fontId="61" fillId="53" borderId="148" xfId="0" applyFont="1" applyFill="1" applyBorder="1" applyAlignment="1">
      <alignment horizontal="center" vertical="center"/>
    </xf>
    <xf numFmtId="0" fontId="61" fillId="53" borderId="140" xfId="0" applyFont="1" applyFill="1" applyBorder="1" applyAlignment="1">
      <alignment horizontal="center" vertical="center"/>
    </xf>
    <xf numFmtId="0" fontId="30" fillId="39" borderId="140" xfId="0" applyFont="1" applyFill="1" applyBorder="1" applyAlignment="1">
      <alignment horizontal="left" vertical="center" indent="1"/>
    </xf>
    <xf numFmtId="0" fontId="30" fillId="39" borderId="141" xfId="0" applyFont="1" applyFill="1" applyBorder="1" applyAlignment="1">
      <alignment horizontal="left" vertical="center" indent="1"/>
    </xf>
    <xf numFmtId="0" fontId="56" fillId="43" borderId="123" xfId="0" applyFont="1" applyFill="1" applyBorder="1" applyAlignment="1">
      <alignment horizontal="left" vertical="center" indent="1"/>
    </xf>
    <xf numFmtId="0" fontId="56" fillId="43" borderId="106" xfId="0" applyFont="1" applyFill="1" applyBorder="1" applyAlignment="1">
      <alignment horizontal="left" vertical="center" indent="1"/>
    </xf>
    <xf numFmtId="0" fontId="56" fillId="43" borderId="112" xfId="0" applyFont="1" applyFill="1" applyBorder="1" applyAlignment="1">
      <alignment horizontal="left" vertical="center" indent="1"/>
    </xf>
    <xf numFmtId="0" fontId="56" fillId="2" borderId="0" xfId="0" applyFont="1" applyFill="1" applyAlignment="1">
      <alignment horizontal="left" vertical="center" indent="1"/>
    </xf>
    <xf numFmtId="0" fontId="56" fillId="11" borderId="132" xfId="0" applyFont="1" applyFill="1" applyBorder="1" applyAlignment="1">
      <alignment horizontal="left" vertical="center" indent="1"/>
    </xf>
    <xf numFmtId="0" fontId="56" fillId="11" borderId="55" xfId="0" applyFont="1" applyFill="1" applyBorder="1" applyAlignment="1">
      <alignment horizontal="left" vertical="center" indent="1"/>
    </xf>
    <xf numFmtId="0" fontId="56" fillId="11" borderId="133" xfId="0" applyFont="1" applyFill="1" applyBorder="1" applyAlignment="1">
      <alignment horizontal="left" vertical="center" indent="1"/>
    </xf>
    <xf numFmtId="0" fontId="56" fillId="0" borderId="122" xfId="0" applyFont="1" applyBorder="1" applyAlignment="1">
      <alignment horizontal="left" vertical="center" indent="1"/>
    </xf>
    <xf numFmtId="0" fontId="56" fillId="0" borderId="107" xfId="0" applyFont="1" applyBorder="1" applyAlignment="1">
      <alignment horizontal="left" vertical="center" indent="1"/>
    </xf>
    <xf numFmtId="0" fontId="56" fillId="0" borderId="123" xfId="0" applyFont="1" applyBorder="1" applyAlignment="1">
      <alignment horizontal="left" vertical="center" wrapText="1" indent="1"/>
    </xf>
    <xf numFmtId="0" fontId="30" fillId="39" borderId="145" xfId="0" applyFont="1" applyFill="1" applyBorder="1" applyAlignment="1">
      <alignment horizontal="left" vertical="center" indent="1"/>
    </xf>
    <xf numFmtId="0" fontId="30" fillId="39" borderId="146" xfId="0" applyFont="1" applyFill="1" applyBorder="1" applyAlignment="1">
      <alignment horizontal="left" vertical="center" indent="1"/>
    </xf>
    <xf numFmtId="0" fontId="30" fillId="38" borderId="102" xfId="0" applyFont="1" applyFill="1" applyBorder="1" applyAlignment="1">
      <alignment horizontal="center" vertical="center" textRotation="255"/>
    </xf>
    <xf numFmtId="0" fontId="30" fillId="38" borderId="104" xfId="0" applyFont="1" applyFill="1" applyBorder="1" applyAlignment="1">
      <alignment horizontal="center" vertical="center" textRotation="255"/>
    </xf>
    <xf numFmtId="0" fontId="30" fillId="38" borderId="103" xfId="0" applyFont="1" applyFill="1" applyBorder="1" applyAlignment="1">
      <alignment horizontal="center" vertical="center" textRotation="255"/>
    </xf>
    <xf numFmtId="0" fontId="30" fillId="0" borderId="126" xfId="0" applyFont="1" applyBorder="1" applyAlignment="1" applyProtection="1">
      <alignment horizontal="left" vertical="center" indent="1"/>
      <protection locked="0"/>
    </xf>
    <xf numFmtId="0" fontId="30" fillId="0" borderId="122" xfId="0" applyFont="1" applyBorder="1" applyAlignment="1" applyProtection="1">
      <alignment horizontal="left" vertical="center" indent="1"/>
      <protection locked="0"/>
    </xf>
    <xf numFmtId="0" fontId="30" fillId="42" borderId="127" xfId="0" applyFont="1" applyFill="1" applyBorder="1" applyAlignment="1" applyProtection="1">
      <alignment horizontal="left" vertical="center" indent="1"/>
      <protection locked="0"/>
    </xf>
    <xf numFmtId="0" fontId="30" fillId="42" borderId="123" xfId="0" applyFont="1" applyFill="1" applyBorder="1" applyAlignment="1" applyProtection="1">
      <alignment horizontal="left" vertical="center" indent="1"/>
      <protection locked="0"/>
    </xf>
    <xf numFmtId="0" fontId="30" fillId="39" borderId="123" xfId="0" applyFont="1" applyFill="1" applyBorder="1" applyAlignment="1">
      <alignment horizontal="left" vertical="center" indent="1"/>
    </xf>
    <xf numFmtId="0" fontId="30" fillId="39" borderId="106" xfId="0" applyFont="1" applyFill="1" applyBorder="1" applyAlignment="1">
      <alignment horizontal="left" vertical="center" indent="1"/>
    </xf>
    <xf numFmtId="0" fontId="56" fillId="52" borderId="12" xfId="0" applyFont="1" applyFill="1" applyBorder="1" applyAlignment="1" applyProtection="1">
      <alignment horizontal="left" vertical="center" indent="1"/>
      <protection locked="0"/>
    </xf>
    <xf numFmtId="0" fontId="56" fillId="52" borderId="13" xfId="0" applyFont="1" applyFill="1" applyBorder="1" applyAlignment="1" applyProtection="1">
      <alignment horizontal="left" vertical="center" indent="1"/>
      <protection locked="0"/>
    </xf>
    <xf numFmtId="0" fontId="56" fillId="16" borderId="151" xfId="0" applyFont="1" applyFill="1" applyBorder="1" applyAlignment="1">
      <alignment horizontal="left" vertical="center" indent="1"/>
    </xf>
    <xf numFmtId="0" fontId="56" fillId="16" borderId="125" xfId="0" applyFont="1" applyFill="1" applyBorder="1" applyAlignment="1">
      <alignment horizontal="left" vertical="center" indent="1"/>
    </xf>
    <xf numFmtId="0" fontId="56" fillId="49" borderId="139" xfId="0" applyFont="1" applyFill="1" applyBorder="1" applyAlignment="1">
      <alignment horizontal="left" vertical="center" indent="1"/>
    </xf>
    <xf numFmtId="0" fontId="56" fillId="49" borderId="140" xfId="0" applyFont="1" applyFill="1" applyBorder="1" applyAlignment="1">
      <alignment horizontal="left" vertical="center" indent="1"/>
    </xf>
    <xf numFmtId="0" fontId="31" fillId="47" borderId="153" xfId="0" applyFont="1" applyFill="1" applyBorder="1" applyAlignment="1">
      <alignment vertical="center" textRotation="255"/>
    </xf>
    <xf numFmtId="0" fontId="31" fillId="47" borderId="154" xfId="0" applyFont="1" applyFill="1" applyBorder="1" applyAlignment="1">
      <alignment vertical="center" textRotation="255"/>
    </xf>
    <xf numFmtId="0" fontId="56" fillId="16" borderId="35" xfId="0" applyFont="1" applyFill="1" applyBorder="1" applyAlignment="1" applyProtection="1">
      <alignment horizontal="left" vertical="center" indent="1"/>
      <protection locked="0"/>
    </xf>
    <xf numFmtId="0" fontId="56" fillId="16" borderId="56" xfId="0" applyFont="1" applyFill="1" applyBorder="1" applyAlignment="1" applyProtection="1">
      <alignment horizontal="left" vertical="center" indent="1"/>
      <protection locked="0"/>
    </xf>
    <xf numFmtId="0" fontId="56" fillId="16" borderId="149" xfId="0" applyFont="1" applyFill="1" applyBorder="1" applyAlignment="1">
      <alignment horizontal="left" vertical="center" indent="1"/>
    </xf>
    <xf numFmtId="0" fontId="56" fillId="16" borderId="123" xfId="0" applyFont="1" applyFill="1" applyBorder="1" applyAlignment="1">
      <alignment horizontal="left" vertical="center" indent="1"/>
    </xf>
    <xf numFmtId="0" fontId="56" fillId="52" borderId="149" xfId="0" applyFont="1" applyFill="1" applyBorder="1" applyAlignment="1">
      <alignment horizontal="left" vertical="center" indent="1"/>
    </xf>
    <xf numFmtId="0" fontId="56" fillId="52" borderId="123" xfId="0" applyFont="1" applyFill="1" applyBorder="1" applyAlignment="1">
      <alignment horizontal="left" vertical="center" indent="1"/>
    </xf>
    <xf numFmtId="0" fontId="56" fillId="0" borderId="144" xfId="0" applyFont="1" applyBorder="1" applyAlignment="1">
      <alignment horizontal="left" vertical="center" indent="1"/>
    </xf>
    <xf numFmtId="0" fontId="56" fillId="0" borderId="145" xfId="0" applyFont="1" applyBorder="1" applyAlignment="1">
      <alignment horizontal="left" vertical="center" indent="1"/>
    </xf>
    <xf numFmtId="0" fontId="63" fillId="39" borderId="32" xfId="0" applyFont="1" applyFill="1" applyBorder="1" applyAlignment="1">
      <alignment horizontal="center" vertical="center"/>
    </xf>
    <xf numFmtId="0" fontId="63" fillId="50" borderId="1" xfId="0" applyFont="1" applyFill="1" applyBorder="1" applyAlignment="1">
      <alignment horizontal="center" vertical="center"/>
    </xf>
    <xf numFmtId="0" fontId="63" fillId="50" borderId="32" xfId="0" applyFont="1" applyFill="1" applyBorder="1" applyAlignment="1">
      <alignment horizontal="center" vertical="center"/>
    </xf>
    <xf numFmtId="0" fontId="63" fillId="50" borderId="2" xfId="0" applyFont="1" applyFill="1" applyBorder="1" applyAlignment="1">
      <alignment horizontal="center" vertical="center"/>
    </xf>
    <xf numFmtId="0" fontId="61" fillId="54" borderId="129" xfId="0" applyFont="1" applyFill="1" applyBorder="1" applyAlignment="1">
      <alignment horizontal="center" vertical="center"/>
    </xf>
    <xf numFmtId="0" fontId="61" fillId="54" borderId="122" xfId="0" applyFont="1" applyFill="1" applyBorder="1" applyAlignment="1">
      <alignment horizontal="center" vertical="center"/>
    </xf>
    <xf numFmtId="0" fontId="30" fillId="0" borderId="134" xfId="0" applyFont="1" applyBorder="1" applyAlignment="1">
      <alignment horizontal="left" vertical="center" indent="1"/>
    </xf>
    <xf numFmtId="0" fontId="30" fillId="0" borderId="123" xfId="0" applyFont="1" applyBorder="1" applyAlignment="1">
      <alignment horizontal="left" vertical="center" indent="1"/>
    </xf>
    <xf numFmtId="0" fontId="30" fillId="49" borderId="134" xfId="0" applyFont="1" applyFill="1" applyBorder="1" applyAlignment="1">
      <alignment horizontal="left" vertical="center" indent="1"/>
    </xf>
    <xf numFmtId="0" fontId="30" fillId="49" borderId="123" xfId="0" applyFont="1" applyFill="1" applyBorder="1" applyAlignment="1">
      <alignment horizontal="left" vertical="center" indent="1"/>
    </xf>
    <xf numFmtId="0" fontId="30" fillId="0" borderId="135" xfId="0" applyFont="1" applyBorder="1" applyAlignment="1">
      <alignment horizontal="left" vertical="center" indent="1"/>
    </xf>
    <xf numFmtId="0" fontId="30" fillId="0" borderId="124" xfId="0" applyFont="1" applyBorder="1" applyAlignment="1">
      <alignment horizontal="left" vertical="center" indent="1"/>
    </xf>
    <xf numFmtId="0" fontId="78" fillId="0" borderId="32" xfId="0" applyFont="1" applyBorder="1" applyAlignment="1">
      <alignment horizontal="right" vertical="center" wrapText="1"/>
    </xf>
    <xf numFmtId="0" fontId="78" fillId="0" borderId="186" xfId="0" applyFont="1" applyBorder="1" applyAlignment="1">
      <alignment horizontal="center" vertical="center"/>
    </xf>
    <xf numFmtId="0" fontId="78" fillId="0" borderId="187" xfId="0" applyFont="1" applyBorder="1" applyAlignment="1">
      <alignment horizontal="center" vertical="center"/>
    </xf>
    <xf numFmtId="0" fontId="91" fillId="0" borderId="174" xfId="0" applyFont="1" applyBorder="1" applyAlignment="1">
      <alignment horizontal="center" vertical="center"/>
    </xf>
    <xf numFmtId="0" fontId="91" fillId="0" borderId="170" xfId="0" applyFont="1" applyBorder="1" applyAlignment="1">
      <alignment horizontal="center" vertical="center"/>
    </xf>
    <xf numFmtId="0" fontId="91" fillId="0" borderId="171" xfId="0" applyFont="1" applyBorder="1" applyAlignment="1">
      <alignment horizontal="center" vertical="center"/>
    </xf>
    <xf numFmtId="0" fontId="91" fillId="37" borderId="172" xfId="0" applyFont="1" applyFill="1" applyBorder="1" applyAlignment="1">
      <alignment horizontal="center" vertical="center"/>
    </xf>
    <xf numFmtId="0" fontId="91" fillId="37" borderId="173" xfId="0" applyFont="1" applyFill="1" applyBorder="1" applyAlignment="1">
      <alignment horizontal="center" vertical="center"/>
    </xf>
    <xf numFmtId="0" fontId="78" fillId="16" borderId="173" xfId="0" applyFont="1" applyFill="1" applyBorder="1" applyAlignment="1" applyProtection="1">
      <alignment horizontal="left" vertical="center" indent="1"/>
      <protection locked="0"/>
    </xf>
    <xf numFmtId="0" fontId="78" fillId="16" borderId="181" xfId="0" applyFont="1" applyFill="1" applyBorder="1" applyAlignment="1" applyProtection="1">
      <alignment horizontal="left" vertical="center" indent="1"/>
      <protection locked="0"/>
    </xf>
    <xf numFmtId="0" fontId="91" fillId="37" borderId="168" xfId="0" applyFont="1" applyFill="1" applyBorder="1" applyAlignment="1">
      <alignment horizontal="center" vertical="center"/>
    </xf>
    <xf numFmtId="188" fontId="91" fillId="16" borderId="168" xfId="0" applyNumberFormat="1" applyFont="1" applyFill="1" applyBorder="1" applyAlignment="1" applyProtection="1">
      <alignment horizontal="center" vertical="center"/>
      <protection locked="0"/>
    </xf>
    <xf numFmtId="188" fontId="91" fillId="16" borderId="182" xfId="0" applyNumberFormat="1" applyFont="1" applyFill="1" applyBorder="1" applyAlignment="1" applyProtection="1">
      <alignment horizontal="center" vertical="center"/>
      <protection locked="0"/>
    </xf>
    <xf numFmtId="0" fontId="91" fillId="37" borderId="170" xfId="0" applyFont="1" applyFill="1" applyBorder="1" applyAlignment="1">
      <alignment horizontal="center" vertical="center"/>
    </xf>
    <xf numFmtId="0" fontId="91" fillId="0" borderId="179" xfId="0" applyFont="1" applyBorder="1" applyAlignment="1">
      <alignment horizontal="center" vertical="center"/>
    </xf>
    <xf numFmtId="0" fontId="91" fillId="0" borderId="176" xfId="0" applyFont="1" applyBorder="1" applyAlignment="1">
      <alignment horizontal="center" vertical="center"/>
    </xf>
    <xf numFmtId="0" fontId="91" fillId="0" borderId="181" xfId="0" applyFont="1" applyBorder="1" applyAlignment="1">
      <alignment horizontal="center" vertical="center"/>
    </xf>
    <xf numFmtId="0" fontId="91" fillId="0" borderId="177" xfId="0" applyFont="1" applyBorder="1" applyAlignment="1">
      <alignment horizontal="center" vertical="center"/>
    </xf>
    <xf numFmtId="0" fontId="86" fillId="0" borderId="177" xfId="0" applyFont="1" applyBorder="1" applyAlignment="1">
      <alignment horizontal="right" vertical="center"/>
    </xf>
    <xf numFmtId="0" fontId="91" fillId="16" borderId="179" xfId="0" applyFont="1" applyFill="1" applyBorder="1" applyAlignment="1" applyProtection="1">
      <alignment horizontal="center" vertical="center"/>
      <protection locked="0"/>
    </xf>
    <xf numFmtId="0" fontId="91" fillId="16" borderId="176" xfId="0" applyFont="1" applyFill="1" applyBorder="1" applyAlignment="1" applyProtection="1">
      <alignment horizontal="center" vertical="center"/>
      <protection locked="0"/>
    </xf>
    <xf numFmtId="0" fontId="91" fillId="16" borderId="174" xfId="0" applyFont="1" applyFill="1" applyBorder="1" applyAlignment="1" applyProtection="1">
      <alignment horizontal="center" vertical="center"/>
      <protection locked="0"/>
    </xf>
    <xf numFmtId="0" fontId="89" fillId="61" borderId="66" xfId="0" applyFont="1" applyFill="1" applyBorder="1" applyAlignment="1">
      <alignment horizontal="center" vertical="center"/>
    </xf>
    <xf numFmtId="0" fontId="89" fillId="61" borderId="67" xfId="0" applyFont="1" applyFill="1" applyBorder="1" applyAlignment="1">
      <alignment horizontal="center" vertical="center"/>
    </xf>
    <xf numFmtId="0" fontId="89" fillId="61" borderId="68" xfId="0" applyFont="1" applyFill="1" applyBorder="1" applyAlignment="1">
      <alignment horizontal="center" vertical="center"/>
    </xf>
    <xf numFmtId="0" fontId="111" fillId="16" borderId="71" xfId="0" applyFont="1" applyFill="1" applyBorder="1" applyAlignment="1">
      <alignment horizontal="left" vertical="center" indent="1"/>
    </xf>
    <xf numFmtId="0" fontId="111" fillId="16" borderId="166" xfId="0" applyFont="1" applyFill="1" applyBorder="1" applyAlignment="1">
      <alignment horizontal="left" vertical="center" indent="1"/>
    </xf>
    <xf numFmtId="0" fontId="111" fillId="37" borderId="34" xfId="0" applyFont="1" applyFill="1" applyBorder="1" applyAlignment="1">
      <alignment horizontal="left" vertical="center" indent="1"/>
    </xf>
    <xf numFmtId="0" fontId="111" fillId="37" borderId="55" xfId="0" applyFont="1" applyFill="1" applyBorder="1" applyAlignment="1">
      <alignment horizontal="left" vertical="center" indent="1"/>
    </xf>
    <xf numFmtId="0" fontId="78" fillId="16" borderId="34" xfId="0" applyFont="1" applyFill="1" applyBorder="1" applyAlignment="1">
      <alignment horizontal="left" vertical="center" indent="1"/>
    </xf>
    <xf numFmtId="0" fontId="78" fillId="16" borderId="55" xfId="0" applyFont="1" applyFill="1" applyBorder="1" applyAlignment="1">
      <alignment horizontal="left" vertical="center" indent="1"/>
    </xf>
    <xf numFmtId="0" fontId="78" fillId="37" borderId="34" xfId="0" applyFont="1" applyFill="1" applyBorder="1" applyAlignment="1">
      <alignment horizontal="left" vertical="center" indent="1"/>
    </xf>
    <xf numFmtId="0" fontId="78" fillId="37" borderId="55" xfId="0" applyFont="1" applyFill="1" applyBorder="1" applyAlignment="1">
      <alignment horizontal="left" vertical="center" indent="1"/>
    </xf>
    <xf numFmtId="0" fontId="84" fillId="16" borderId="34" xfId="0" applyFont="1" applyFill="1" applyBorder="1" applyAlignment="1">
      <alignment horizontal="left" vertical="center" indent="1"/>
    </xf>
    <xf numFmtId="0" fontId="84" fillId="16" borderId="55" xfId="0" applyFont="1" applyFill="1" applyBorder="1" applyAlignment="1">
      <alignment horizontal="left" vertical="center" indent="1"/>
    </xf>
    <xf numFmtId="0" fontId="86" fillId="37" borderId="30" xfId="0" applyFont="1" applyFill="1" applyBorder="1" applyAlignment="1">
      <alignment horizontal="center" vertical="center"/>
    </xf>
    <xf numFmtId="0" fontId="86" fillId="37" borderId="31" xfId="0" applyFont="1" applyFill="1" applyBorder="1" applyAlignment="1">
      <alignment horizontal="center" vertical="center"/>
    </xf>
    <xf numFmtId="0" fontId="86" fillId="37" borderId="194" xfId="0" applyFont="1" applyFill="1" applyBorder="1" applyAlignment="1">
      <alignment horizontal="center" vertical="center"/>
    </xf>
    <xf numFmtId="0" fontId="86" fillId="16" borderId="30" xfId="0" applyFont="1" applyFill="1" applyBorder="1" applyAlignment="1">
      <alignment horizontal="center" vertical="center"/>
    </xf>
    <xf numFmtId="0" fontId="86" fillId="16" borderId="31" xfId="0" applyFont="1" applyFill="1" applyBorder="1" applyAlignment="1">
      <alignment horizontal="center" vertical="center"/>
    </xf>
    <xf numFmtId="0" fontId="86" fillId="16" borderId="194" xfId="0" applyFont="1" applyFill="1" applyBorder="1" applyAlignment="1">
      <alignment horizontal="center" vertical="center"/>
    </xf>
    <xf numFmtId="0" fontId="91" fillId="37" borderId="169" xfId="0" applyFont="1" applyFill="1" applyBorder="1" applyAlignment="1">
      <alignment horizontal="center" vertical="center"/>
    </xf>
    <xf numFmtId="0" fontId="91" fillId="37" borderId="192" xfId="0" applyFont="1" applyFill="1" applyBorder="1" applyAlignment="1">
      <alignment horizontal="center" vertical="center"/>
    </xf>
    <xf numFmtId="0" fontId="91" fillId="37" borderId="193" xfId="0" applyFont="1" applyFill="1" applyBorder="1" applyAlignment="1">
      <alignment horizontal="center" vertical="center"/>
    </xf>
    <xf numFmtId="0" fontId="86" fillId="37" borderId="31" xfId="0" applyFont="1" applyFill="1" applyBorder="1" applyAlignment="1" applyProtection="1">
      <alignment horizontal="left" vertical="center"/>
      <protection locked="0"/>
    </xf>
    <xf numFmtId="0" fontId="86" fillId="37" borderId="65" xfId="0" applyFont="1" applyFill="1" applyBorder="1" applyAlignment="1" applyProtection="1">
      <alignment horizontal="left" vertical="center"/>
      <protection locked="0"/>
    </xf>
    <xf numFmtId="0" fontId="91" fillId="37" borderId="184" xfId="0" applyFont="1" applyFill="1" applyBorder="1" applyAlignment="1">
      <alignment horizontal="center" vertical="center"/>
    </xf>
    <xf numFmtId="0" fontId="91" fillId="16" borderId="170" xfId="0" applyFont="1" applyFill="1" applyBorder="1" applyAlignment="1" applyProtection="1">
      <alignment horizontal="left" vertical="center" indent="1"/>
      <protection locked="0"/>
    </xf>
    <xf numFmtId="0" fontId="90" fillId="0" borderId="0" xfId="0" applyFont="1" applyAlignment="1">
      <alignment horizontal="left"/>
    </xf>
    <xf numFmtId="178" fontId="78" fillId="16" borderId="34" xfId="0" applyNumberFormat="1" applyFont="1" applyFill="1" applyBorder="1" applyAlignment="1">
      <alignment horizontal="left" vertical="center" indent="1"/>
    </xf>
    <xf numFmtId="178" fontId="78" fillId="16" borderId="55" xfId="0" applyNumberFormat="1" applyFont="1" applyFill="1" applyBorder="1" applyAlignment="1">
      <alignment horizontal="left" vertical="center" indent="1"/>
    </xf>
    <xf numFmtId="178" fontId="78" fillId="37" borderId="34" xfId="0" applyNumberFormat="1" applyFont="1" applyFill="1" applyBorder="1" applyAlignment="1">
      <alignment horizontal="left" vertical="center" indent="1"/>
    </xf>
    <xf numFmtId="178" fontId="78" fillId="37" borderId="55" xfId="0" applyNumberFormat="1" applyFont="1" applyFill="1" applyBorder="1" applyAlignment="1">
      <alignment horizontal="left" vertical="center" indent="1"/>
    </xf>
    <xf numFmtId="0" fontId="111" fillId="16" borderId="34" xfId="0" applyFont="1" applyFill="1" applyBorder="1" applyAlignment="1">
      <alignment horizontal="left" vertical="center" indent="1"/>
    </xf>
    <xf numFmtId="0" fontId="111" fillId="16" borderId="55" xfId="0" applyFont="1" applyFill="1" applyBorder="1" applyAlignment="1">
      <alignment horizontal="left" vertical="center" indent="1"/>
    </xf>
    <xf numFmtId="0" fontId="84" fillId="37" borderId="34" xfId="0" applyFont="1" applyFill="1" applyBorder="1" applyAlignment="1">
      <alignment horizontal="left" vertical="center" indent="1"/>
    </xf>
    <xf numFmtId="0" fontId="84" fillId="37" borderId="55" xfId="0" applyFont="1" applyFill="1" applyBorder="1" applyAlignment="1">
      <alignment horizontal="left" vertical="center" indent="1"/>
    </xf>
    <xf numFmtId="0" fontId="78" fillId="16" borderId="62" xfId="0" applyFont="1" applyFill="1" applyBorder="1" applyAlignment="1">
      <alignment horizontal="left" vertical="center" indent="1"/>
    </xf>
    <xf numFmtId="0" fontId="78" fillId="16" borderId="15" xfId="0" applyFont="1" applyFill="1" applyBorder="1" applyAlignment="1">
      <alignment horizontal="left" vertical="center" indent="1"/>
    </xf>
    <xf numFmtId="178" fontId="77" fillId="61" borderId="66" xfId="0" applyNumberFormat="1" applyFont="1" applyFill="1" applyBorder="1" applyAlignment="1">
      <alignment horizontal="center" vertical="center"/>
    </xf>
    <xf numFmtId="178" fontId="77" fillId="61" borderId="67" xfId="0" applyNumberFormat="1" applyFont="1" applyFill="1" applyBorder="1" applyAlignment="1">
      <alignment horizontal="center" vertical="center"/>
    </xf>
    <xf numFmtId="178" fontId="77" fillId="61" borderId="68" xfId="0" applyNumberFormat="1" applyFont="1" applyFill="1" applyBorder="1" applyAlignment="1">
      <alignment horizontal="center" vertical="center"/>
    </xf>
    <xf numFmtId="178" fontId="78" fillId="16" borderId="71" xfId="0" applyNumberFormat="1" applyFont="1" applyFill="1" applyBorder="1" applyAlignment="1">
      <alignment horizontal="left" vertical="center" indent="1"/>
    </xf>
    <xf numFmtId="178" fontId="78" fillId="16" borderId="166" xfId="0" applyNumberFormat="1" applyFont="1" applyFill="1" applyBorder="1" applyAlignment="1">
      <alignment horizontal="left" vertical="center" indent="1"/>
    </xf>
    <xf numFmtId="178" fontId="110" fillId="43" borderId="30" xfId="0" applyNumberFormat="1" applyFont="1" applyFill="1" applyBorder="1" applyAlignment="1">
      <alignment horizontal="center" vertical="center"/>
    </xf>
    <xf numFmtId="178" fontId="110" fillId="43" borderId="31" xfId="0" applyNumberFormat="1" applyFont="1" applyFill="1" applyBorder="1" applyAlignment="1">
      <alignment horizontal="center" vertical="center"/>
    </xf>
    <xf numFmtId="178" fontId="110" fillId="43" borderId="63" xfId="0" applyNumberFormat="1" applyFont="1" applyFill="1" applyBorder="1" applyAlignment="1">
      <alignment horizontal="center" vertical="center"/>
    </xf>
    <xf numFmtId="0" fontId="85" fillId="57" borderId="66" xfId="0" applyFont="1" applyFill="1" applyBorder="1" applyAlignment="1">
      <alignment horizontal="center" vertical="center"/>
    </xf>
    <xf numFmtId="0" fontId="85" fillId="57" borderId="67" xfId="0" applyFont="1" applyFill="1" applyBorder="1" applyAlignment="1">
      <alignment horizontal="center" vertical="center"/>
    </xf>
    <xf numFmtId="0" fontId="85" fillId="57" borderId="68" xfId="0" applyFont="1" applyFill="1" applyBorder="1" applyAlignment="1">
      <alignment horizontal="center" vertical="center"/>
    </xf>
    <xf numFmtId="0" fontId="78" fillId="16" borderId="71" xfId="0" applyFont="1" applyFill="1" applyBorder="1" applyAlignment="1">
      <alignment horizontal="left" vertical="center" indent="1"/>
    </xf>
    <xf numFmtId="0" fontId="78" fillId="16" borderId="166" xfId="0" applyFont="1" applyFill="1" applyBorder="1" applyAlignment="1">
      <alignment horizontal="left" vertical="center" indent="1"/>
    </xf>
    <xf numFmtId="178" fontId="85" fillId="57" borderId="66" xfId="0" applyNumberFormat="1" applyFont="1" applyFill="1" applyBorder="1" applyAlignment="1">
      <alignment horizontal="center" vertical="center"/>
    </xf>
    <xf numFmtId="178" fontId="85" fillId="57" borderId="67" xfId="0" applyNumberFormat="1" applyFont="1" applyFill="1" applyBorder="1" applyAlignment="1">
      <alignment horizontal="center" vertical="center"/>
    </xf>
    <xf numFmtId="178" fontId="85" fillId="57" borderId="68" xfId="0" applyNumberFormat="1" applyFont="1" applyFill="1" applyBorder="1" applyAlignment="1">
      <alignment horizontal="center" vertical="center"/>
    </xf>
    <xf numFmtId="0" fontId="79" fillId="37" borderId="34" xfId="0" applyFont="1" applyFill="1" applyBorder="1" applyAlignment="1">
      <alignment horizontal="left" vertical="center" indent="1"/>
    </xf>
    <xf numFmtId="0" fontId="79" fillId="37" borderId="55" xfId="0" applyFont="1" applyFill="1" applyBorder="1" applyAlignment="1">
      <alignment horizontal="left" vertical="center" indent="1"/>
    </xf>
    <xf numFmtId="0" fontId="111" fillId="16" borderId="37" xfId="0" applyFont="1" applyFill="1" applyBorder="1" applyAlignment="1">
      <alignment horizontal="left" vertical="center" indent="1"/>
    </xf>
    <xf numFmtId="0" fontId="111" fillId="16" borderId="61" xfId="0" applyFont="1" applyFill="1" applyBorder="1" applyAlignment="1">
      <alignment horizontal="left" vertical="center" indent="1"/>
    </xf>
    <xf numFmtId="0" fontId="78" fillId="43" borderId="30" xfId="0" applyFont="1" applyFill="1" applyBorder="1" applyAlignment="1">
      <alignment horizontal="center" vertical="center"/>
    </xf>
    <xf numFmtId="0" fontId="78" fillId="43" borderId="31" xfId="0" applyFont="1" applyFill="1" applyBorder="1" applyAlignment="1">
      <alignment horizontal="center" vertical="center"/>
    </xf>
    <xf numFmtId="0" fontId="78" fillId="43" borderId="63" xfId="0" applyFont="1" applyFill="1" applyBorder="1" applyAlignment="1">
      <alignment horizontal="center" vertical="center"/>
    </xf>
    <xf numFmtId="178" fontId="85" fillId="37" borderId="32" xfId="0" applyNumberFormat="1" applyFont="1" applyFill="1" applyBorder="1" applyAlignment="1">
      <alignment horizontal="center" vertical="center"/>
    </xf>
    <xf numFmtId="178" fontId="85" fillId="37" borderId="28" xfId="0" applyNumberFormat="1" applyFont="1" applyFill="1" applyBorder="1" applyAlignment="1">
      <alignment horizontal="center" vertical="center"/>
    </xf>
    <xf numFmtId="0" fontId="84" fillId="37" borderId="2" xfId="0" applyFont="1" applyFill="1" applyBorder="1" applyAlignment="1">
      <alignment horizontal="center" vertical="center"/>
    </xf>
    <xf numFmtId="0" fontId="84" fillId="37" borderId="11" xfId="0" applyFont="1" applyFill="1" applyBorder="1" applyAlignment="1">
      <alignment horizontal="center" vertical="center"/>
    </xf>
    <xf numFmtId="178" fontId="89" fillId="60" borderId="37" xfId="0" applyNumberFormat="1" applyFont="1" applyFill="1" applyBorder="1" applyAlignment="1">
      <alignment horizontal="center" vertical="center"/>
    </xf>
    <xf numFmtId="178" fontId="89" fillId="60" borderId="61" xfId="0" applyNumberFormat="1" applyFont="1" applyFill="1" applyBorder="1" applyAlignment="1">
      <alignment horizontal="center" vertical="center"/>
    </xf>
    <xf numFmtId="178" fontId="89" fillId="60" borderId="59" xfId="0" applyNumberFormat="1" applyFont="1" applyFill="1" applyBorder="1" applyAlignment="1">
      <alignment horizontal="center" vertical="center"/>
    </xf>
    <xf numFmtId="178" fontId="78" fillId="37" borderId="30" xfId="0" applyNumberFormat="1" applyFont="1" applyFill="1" applyBorder="1" applyAlignment="1">
      <alignment horizontal="left" vertical="center" indent="1"/>
    </xf>
    <xf numFmtId="178" fontId="78" fillId="37" borderId="31" xfId="0" applyNumberFormat="1" applyFont="1" applyFill="1" applyBorder="1" applyAlignment="1">
      <alignment horizontal="left" vertical="center" indent="1"/>
    </xf>
    <xf numFmtId="0" fontId="84" fillId="0" borderId="38" xfId="0" applyFont="1" applyBorder="1" applyAlignment="1" applyProtection="1">
      <alignment horizontal="center" vertical="center"/>
      <protection locked="0"/>
    </xf>
    <xf numFmtId="0" fontId="84" fillId="0" borderId="53" xfId="0" applyFont="1" applyBorder="1" applyAlignment="1" applyProtection="1">
      <alignment horizontal="center" vertical="center"/>
      <protection locked="0"/>
    </xf>
    <xf numFmtId="0" fontId="84" fillId="37" borderId="12" xfId="0" applyFont="1" applyFill="1" applyBorder="1" applyAlignment="1" applyProtection="1">
      <alignment horizontal="center" vertical="center"/>
      <protection locked="0"/>
    </xf>
    <xf numFmtId="0" fontId="84" fillId="37" borderId="13" xfId="0" applyFont="1" applyFill="1" applyBorder="1" applyAlignment="1" applyProtection="1">
      <alignment horizontal="center" vertical="center"/>
      <protection locked="0"/>
    </xf>
    <xf numFmtId="0" fontId="84" fillId="0" borderId="12" xfId="0" applyFont="1" applyBorder="1" applyAlignment="1" applyProtection="1">
      <alignment horizontal="center" vertical="center"/>
      <protection locked="0"/>
    </xf>
    <xf numFmtId="0" fontId="84" fillId="0" borderId="13" xfId="0" applyFont="1" applyBorder="1" applyAlignment="1" applyProtection="1">
      <alignment horizontal="center" vertical="center"/>
      <protection locked="0"/>
    </xf>
    <xf numFmtId="0" fontId="84" fillId="37" borderId="24" xfId="0" applyFont="1" applyFill="1" applyBorder="1" applyAlignment="1" applyProtection="1">
      <alignment horizontal="left" vertical="center"/>
      <protection locked="0"/>
    </xf>
    <xf numFmtId="0" fontId="84" fillId="37" borderId="26" xfId="0" applyFont="1" applyFill="1" applyBorder="1" applyAlignment="1" applyProtection="1">
      <alignment horizontal="left" vertical="center"/>
      <protection locked="0"/>
    </xf>
    <xf numFmtId="0" fontId="76" fillId="60" borderId="37" xfId="0" applyFont="1" applyFill="1" applyBorder="1" applyAlignment="1">
      <alignment horizontal="center" vertical="center"/>
    </xf>
    <xf numFmtId="0" fontId="76" fillId="60" borderId="61" xfId="0" applyFont="1" applyFill="1" applyBorder="1" applyAlignment="1">
      <alignment horizontal="center" vertical="center"/>
    </xf>
    <xf numFmtId="0" fontId="76" fillId="60" borderId="59" xfId="0" applyFont="1" applyFill="1" applyBorder="1" applyAlignment="1">
      <alignment horizontal="center" vertical="center"/>
    </xf>
    <xf numFmtId="0" fontId="91" fillId="0" borderId="161" xfId="0" applyFont="1" applyBorder="1" applyAlignment="1" applyProtection="1">
      <alignment horizontal="center" vertical="center"/>
      <protection locked="0"/>
    </xf>
    <xf numFmtId="0" fontId="91" fillId="37" borderId="51" xfId="0" applyFont="1" applyFill="1" applyBorder="1" applyAlignment="1" applyProtection="1">
      <alignment horizontal="center" vertical="center"/>
      <protection locked="0"/>
    </xf>
    <xf numFmtId="0" fontId="91" fillId="0" borderId="163" xfId="0" applyFont="1" applyBorder="1" applyAlignment="1" applyProtection="1">
      <alignment horizontal="center" vertical="center"/>
      <protection locked="0"/>
    </xf>
    <xf numFmtId="0" fontId="90" fillId="0" borderId="0" xfId="0" applyFont="1" applyAlignment="1">
      <alignment horizontal="left" vertical="center"/>
    </xf>
    <xf numFmtId="0" fontId="91" fillId="0" borderId="165" xfId="0" applyFont="1" applyBorder="1" applyAlignment="1">
      <alignment horizontal="center" vertical="center"/>
    </xf>
    <xf numFmtId="0" fontId="91" fillId="0" borderId="161" xfId="0" applyFont="1" applyBorder="1" applyAlignment="1">
      <alignment horizontal="center" vertical="center"/>
    </xf>
    <xf numFmtId="0" fontId="91" fillId="37" borderId="50" xfId="0" applyFont="1" applyFill="1" applyBorder="1" applyAlignment="1">
      <alignment horizontal="center" vertical="center"/>
    </xf>
    <xf numFmtId="0" fontId="91" fillId="37" borderId="51" xfId="0" applyFont="1" applyFill="1" applyBorder="1" applyAlignment="1">
      <alignment horizontal="center" vertical="center"/>
    </xf>
    <xf numFmtId="0" fontId="91" fillId="0" borderId="36" xfId="0" applyFont="1" applyBorder="1" applyAlignment="1">
      <alignment horizontal="center" vertical="center"/>
    </xf>
    <xf numFmtId="0" fontId="91" fillId="0" borderId="163" xfId="0" applyFont="1" applyBorder="1" applyAlignment="1">
      <alignment horizontal="center" vertical="center"/>
    </xf>
    <xf numFmtId="0" fontId="78" fillId="46" borderId="1" xfId="0" applyFont="1" applyFill="1" applyBorder="1" applyAlignment="1">
      <alignment horizontal="center" vertical="center" wrapText="1"/>
    </xf>
    <xf numFmtId="0" fontId="78" fillId="46" borderId="3" xfId="0" applyFont="1" applyFill="1" applyBorder="1" applyAlignment="1">
      <alignment horizontal="center" vertical="center"/>
    </xf>
    <xf numFmtId="0" fontId="78" fillId="46" borderId="10" xfId="0" applyFont="1" applyFill="1" applyBorder="1" applyAlignment="1">
      <alignment horizontal="center" vertical="center"/>
    </xf>
    <xf numFmtId="0" fontId="91" fillId="15" borderId="3" xfId="0" applyFont="1" applyFill="1" applyBorder="1" applyAlignment="1">
      <alignment horizontal="left" vertical="top" wrapText="1"/>
    </xf>
    <xf numFmtId="0" fontId="91" fillId="15" borderId="3" xfId="0" applyFont="1" applyFill="1" applyBorder="1" applyAlignment="1">
      <alignment horizontal="left" vertical="top"/>
    </xf>
    <xf numFmtId="0" fontId="95" fillId="0" borderId="0" xfId="0" applyFont="1" applyAlignment="1">
      <alignment horizontal="left" vertical="top" wrapText="1"/>
    </xf>
    <xf numFmtId="0" fontId="92" fillId="0" borderId="0" xfId="0" applyFont="1" applyAlignment="1">
      <alignment horizontal="center" vertical="center"/>
    </xf>
    <xf numFmtId="0" fontId="86" fillId="16" borderId="31" xfId="0" applyFont="1" applyFill="1" applyBorder="1" applyAlignment="1" applyProtection="1">
      <alignment horizontal="left" vertical="center"/>
      <protection locked="0"/>
    </xf>
    <xf numFmtId="0" fontId="86" fillId="16" borderId="65" xfId="0" applyFont="1" applyFill="1" applyBorder="1" applyAlignment="1" applyProtection="1">
      <alignment horizontal="left" vertical="center"/>
      <protection locked="0"/>
    </xf>
    <xf numFmtId="0" fontId="92" fillId="0" borderId="28" xfId="0" applyFont="1" applyBorder="1" applyAlignment="1">
      <alignment horizontal="center" vertical="center"/>
    </xf>
    <xf numFmtId="0" fontId="84" fillId="0" borderId="21" xfId="0" applyFont="1" applyBorder="1" applyAlignment="1" applyProtection="1">
      <alignment horizontal="center" vertical="center"/>
      <protection locked="0"/>
    </xf>
    <xf numFmtId="0" fontId="84" fillId="37" borderId="26" xfId="0" applyFont="1" applyFill="1" applyBorder="1" applyAlignment="1" applyProtection="1">
      <alignment horizontal="center" vertical="center"/>
      <protection locked="0"/>
    </xf>
    <xf numFmtId="0" fontId="84" fillId="37" borderId="25" xfId="0" applyFont="1" applyFill="1" applyBorder="1" applyAlignment="1" applyProtection="1">
      <alignment horizontal="center" vertical="center"/>
      <protection locked="0"/>
    </xf>
    <xf numFmtId="178" fontId="85" fillId="57" borderId="167" xfId="0" applyNumberFormat="1" applyFont="1" applyFill="1" applyBorder="1" applyAlignment="1">
      <alignment horizontal="center" vertical="center"/>
    </xf>
    <xf numFmtId="178" fontId="85" fillId="57" borderId="69" xfId="0" applyNumberFormat="1" applyFont="1" applyFill="1" applyBorder="1" applyAlignment="1">
      <alignment horizontal="center" vertical="center"/>
    </xf>
    <xf numFmtId="178" fontId="85" fillId="57" borderId="70" xfId="0" applyNumberFormat="1" applyFont="1" applyFill="1" applyBorder="1" applyAlignment="1">
      <alignment horizontal="center" vertical="center"/>
    </xf>
    <xf numFmtId="0" fontId="91" fillId="0" borderId="161" xfId="0" applyFont="1" applyBorder="1" applyAlignment="1" applyProtection="1">
      <alignment horizontal="left" vertical="center"/>
      <protection locked="0"/>
    </xf>
    <xf numFmtId="0" fontId="91" fillId="0" borderId="162" xfId="0" applyFont="1" applyBorder="1" applyAlignment="1" applyProtection="1">
      <alignment horizontal="left" vertical="center"/>
      <protection locked="0"/>
    </xf>
    <xf numFmtId="0" fontId="91" fillId="37" borderId="51" xfId="0" applyFont="1" applyFill="1" applyBorder="1" applyAlignment="1" applyProtection="1">
      <alignment horizontal="left" vertical="center"/>
      <protection locked="0"/>
    </xf>
    <xf numFmtId="0" fontId="91" fillId="37" borderId="52" xfId="0" applyFont="1" applyFill="1" applyBorder="1" applyAlignment="1" applyProtection="1">
      <alignment horizontal="left" vertical="center"/>
      <protection locked="0"/>
    </xf>
    <xf numFmtId="0" fontId="91" fillId="0" borderId="163" xfId="0" applyFont="1" applyBorder="1" applyAlignment="1" applyProtection="1">
      <alignment horizontal="left" vertical="center"/>
      <protection locked="0"/>
    </xf>
    <xf numFmtId="0" fontId="91" fillId="0" borderId="46" xfId="0" applyFont="1" applyBorder="1" applyAlignment="1" applyProtection="1">
      <alignment horizontal="left" vertical="center"/>
      <protection locked="0"/>
    </xf>
    <xf numFmtId="0" fontId="78" fillId="41" borderId="165" xfId="0" applyFont="1" applyFill="1" applyBorder="1" applyAlignment="1">
      <alignment horizontal="center" vertical="center" wrapText="1"/>
    </xf>
    <xf numFmtId="0" fontId="78" fillId="41" borderId="36" xfId="0" applyFont="1" applyFill="1" applyBorder="1" applyAlignment="1">
      <alignment horizontal="center" vertical="center" wrapText="1"/>
    </xf>
    <xf numFmtId="0" fontId="78" fillId="41" borderId="48" xfId="0" applyFont="1" applyFill="1" applyBorder="1" applyAlignment="1">
      <alignment horizontal="center" vertical="center" wrapText="1"/>
    </xf>
    <xf numFmtId="0" fontId="78" fillId="10" borderId="165" xfId="0" applyFont="1" applyFill="1" applyBorder="1" applyAlignment="1">
      <alignment horizontal="center" vertical="center"/>
    </xf>
    <xf numFmtId="0" fontId="78" fillId="10" borderId="48" xfId="0" applyFont="1" applyFill="1" applyBorder="1" applyAlignment="1">
      <alignment horizontal="center" vertical="center"/>
    </xf>
    <xf numFmtId="0" fontId="78" fillId="42" borderId="35" xfId="0" applyFont="1" applyFill="1" applyBorder="1" applyAlignment="1">
      <alignment horizontal="center" vertical="center"/>
    </xf>
    <xf numFmtId="0" fontId="78" fillId="42" borderId="36" xfId="0" applyFont="1" applyFill="1" applyBorder="1" applyAlignment="1">
      <alignment horizontal="center" vertical="center"/>
    </xf>
    <xf numFmtId="0" fontId="84" fillId="0" borderId="47" xfId="0" applyFont="1" applyBorder="1" applyAlignment="1" applyProtection="1">
      <alignment horizontal="center" vertical="center"/>
      <protection locked="0"/>
    </xf>
    <xf numFmtId="0" fontId="84" fillId="37" borderId="21" xfId="0" applyFont="1" applyFill="1" applyBorder="1" applyAlignment="1" applyProtection="1">
      <alignment horizontal="center" vertical="center"/>
      <protection locked="0"/>
    </xf>
    <xf numFmtId="0" fontId="91" fillId="39" borderId="3" xfId="0" applyFont="1" applyFill="1" applyBorder="1" applyAlignment="1">
      <alignment horizontal="left" vertical="center" wrapText="1"/>
    </xf>
    <xf numFmtId="0" fontId="91" fillId="39" borderId="4" xfId="0" applyFont="1" applyFill="1" applyBorder="1" applyAlignment="1">
      <alignment horizontal="left" vertical="center" wrapText="1"/>
    </xf>
    <xf numFmtId="0" fontId="91" fillId="39" borderId="10" xfId="0" applyFont="1" applyFill="1" applyBorder="1" applyAlignment="1">
      <alignment horizontal="left" vertical="center" wrapText="1"/>
    </xf>
    <xf numFmtId="0" fontId="91" fillId="39" borderId="28" xfId="0" applyFont="1" applyFill="1" applyBorder="1" applyAlignment="1">
      <alignment horizontal="left" vertical="center" wrapText="1"/>
    </xf>
    <xf numFmtId="0" fontId="91" fillId="39" borderId="11" xfId="0" applyFont="1" applyFill="1" applyBorder="1" applyAlignment="1">
      <alignment horizontal="left" vertical="center" wrapText="1"/>
    </xf>
    <xf numFmtId="0" fontId="91" fillId="0" borderId="49" xfId="0" applyFont="1" applyBorder="1" applyAlignment="1" applyProtection="1">
      <alignment horizontal="center" vertical="center"/>
      <protection locked="0"/>
    </xf>
    <xf numFmtId="0" fontId="91" fillId="0" borderId="49" xfId="0" applyFont="1" applyBorder="1" applyAlignment="1" applyProtection="1">
      <alignment horizontal="left" vertical="center"/>
      <protection locked="0"/>
    </xf>
    <xf numFmtId="0" fontId="91" fillId="0" borderId="155" xfId="0" applyFont="1" applyBorder="1" applyAlignment="1" applyProtection="1">
      <alignment horizontal="left" vertical="center"/>
      <protection locked="0"/>
    </xf>
    <xf numFmtId="0" fontId="91" fillId="0" borderId="48" xfId="0" applyFont="1" applyBorder="1" applyAlignment="1">
      <alignment horizontal="center" vertical="center"/>
    </xf>
    <xf numFmtId="0" fontId="91" fillId="0" borderId="49" xfId="0" applyFont="1" applyBorder="1" applyAlignment="1">
      <alignment horizontal="center" vertical="center"/>
    </xf>
    <xf numFmtId="0" fontId="84" fillId="37" borderId="26" xfId="0" applyFont="1" applyFill="1" applyBorder="1" applyAlignment="1">
      <alignment horizontal="center" vertical="center"/>
    </xf>
    <xf numFmtId="0" fontId="84" fillId="37" borderId="25" xfId="0" applyFont="1" applyFill="1" applyBorder="1" applyAlignment="1">
      <alignment horizontal="center" vertical="center"/>
    </xf>
    <xf numFmtId="0" fontId="106" fillId="0" borderId="49" xfId="0" applyFont="1" applyBorder="1" applyAlignment="1">
      <alignment horizontal="center" vertical="center"/>
    </xf>
    <xf numFmtId="0" fontId="106" fillId="0" borderId="49" xfId="0" applyFont="1" applyBorder="1" applyAlignment="1">
      <alignment horizontal="left" vertical="center" indent="1"/>
    </xf>
    <xf numFmtId="0" fontId="106" fillId="0" borderId="155" xfId="0" applyFont="1" applyBorder="1" applyAlignment="1">
      <alignment horizontal="left" vertical="center" indent="1"/>
    </xf>
    <xf numFmtId="0" fontId="106" fillId="0" borderId="163" xfId="0" applyFont="1" applyBorder="1" applyAlignment="1">
      <alignment horizontal="center" vertical="center"/>
    </xf>
    <xf numFmtId="0" fontId="106" fillId="0" borderId="163" xfId="0" applyFont="1" applyBorder="1" applyAlignment="1">
      <alignment horizontal="left" vertical="center" indent="1"/>
    </xf>
    <xf numFmtId="0" fontId="106" fillId="0" borderId="46" xfId="0" applyFont="1" applyBorder="1" applyAlignment="1">
      <alignment horizontal="left" vertical="center" indent="1"/>
    </xf>
    <xf numFmtId="0" fontId="106" fillId="37" borderId="51" xfId="0" applyFont="1" applyFill="1" applyBorder="1" applyAlignment="1">
      <alignment horizontal="center" vertical="center"/>
    </xf>
    <xf numFmtId="0" fontId="106" fillId="37" borderId="51" xfId="0" applyFont="1" applyFill="1" applyBorder="1" applyAlignment="1">
      <alignment horizontal="left" vertical="center" indent="1"/>
    </xf>
    <xf numFmtId="0" fontId="106" fillId="37" borderId="52" xfId="0" applyFont="1" applyFill="1" applyBorder="1" applyAlignment="1">
      <alignment horizontal="left" vertical="center" indent="1"/>
    </xf>
    <xf numFmtId="0" fontId="84" fillId="16" borderId="71" xfId="0" applyFont="1" applyFill="1" applyBorder="1" applyAlignment="1">
      <alignment horizontal="left" vertical="center"/>
    </xf>
    <xf numFmtId="0" fontId="84" fillId="16" borderId="72" xfId="0" applyFont="1" applyFill="1" applyBorder="1" applyAlignment="1">
      <alignment horizontal="left" vertical="center"/>
    </xf>
    <xf numFmtId="178" fontId="84" fillId="16" borderId="71" xfId="0" applyNumberFormat="1" applyFont="1" applyFill="1" applyBorder="1" applyAlignment="1">
      <alignment horizontal="left" vertical="center"/>
    </xf>
    <xf numFmtId="178" fontId="84" fillId="16" borderId="166" xfId="0" applyNumberFormat="1" applyFont="1" applyFill="1" applyBorder="1" applyAlignment="1">
      <alignment horizontal="left" vertical="center"/>
    </xf>
    <xf numFmtId="178" fontId="84" fillId="16" borderId="72" xfId="0" applyNumberFormat="1" applyFont="1" applyFill="1" applyBorder="1" applyAlignment="1">
      <alignment horizontal="left" vertical="center"/>
    </xf>
    <xf numFmtId="0" fontId="102" fillId="0" borderId="38" xfId="0" applyFont="1" applyBorder="1" applyAlignment="1">
      <alignment horizontal="center" vertical="center"/>
    </xf>
    <xf numFmtId="0" fontId="102" fillId="0" borderId="53" xfId="0" applyFont="1" applyBorder="1" applyAlignment="1">
      <alignment horizontal="center" vertical="center"/>
    </xf>
    <xf numFmtId="0" fontId="102" fillId="0" borderId="47" xfId="0" applyFont="1" applyBorder="1" applyAlignment="1">
      <alignment horizontal="center" vertical="center"/>
    </xf>
    <xf numFmtId="0" fontId="84" fillId="37" borderId="34" xfId="0" applyFont="1" applyFill="1" applyBorder="1" applyAlignment="1">
      <alignment horizontal="left" vertical="center"/>
    </xf>
    <xf numFmtId="0" fontId="84" fillId="37" borderId="57" xfId="0" applyFont="1" applyFill="1" applyBorder="1" applyAlignment="1">
      <alignment horizontal="left" vertical="center"/>
    </xf>
    <xf numFmtId="178" fontId="84" fillId="37" borderId="34" xfId="0" applyNumberFormat="1" applyFont="1" applyFill="1" applyBorder="1" applyAlignment="1">
      <alignment horizontal="left" vertical="center"/>
    </xf>
    <xf numFmtId="178" fontId="84" fillId="37" borderId="55" xfId="0" applyNumberFormat="1" applyFont="1" applyFill="1" applyBorder="1" applyAlignment="1">
      <alignment horizontal="left" vertical="center"/>
    </xf>
    <xf numFmtId="178" fontId="84" fillId="37" borderId="57" xfId="0" applyNumberFormat="1" applyFont="1" applyFill="1" applyBorder="1" applyAlignment="1">
      <alignment horizontal="left" vertical="center"/>
    </xf>
    <xf numFmtId="0" fontId="103" fillId="37" borderId="12" xfId="0" applyFont="1" applyFill="1" applyBorder="1" applyAlignment="1">
      <alignment horizontal="center" vertical="center"/>
    </xf>
    <xf numFmtId="0" fontId="103" fillId="37" borderId="13" xfId="0" applyFont="1" applyFill="1" applyBorder="1" applyAlignment="1">
      <alignment horizontal="center" vertical="center"/>
    </xf>
    <xf numFmtId="0" fontId="103" fillId="37" borderId="21" xfId="0" applyFont="1" applyFill="1" applyBorder="1" applyAlignment="1">
      <alignment horizontal="center" vertical="center"/>
    </xf>
    <xf numFmtId="0" fontId="93" fillId="0" borderId="32" xfId="0" applyFont="1" applyBorder="1" applyAlignment="1">
      <alignment horizontal="left" vertical="center"/>
    </xf>
    <xf numFmtId="0" fontId="93" fillId="0" borderId="0" xfId="0" applyFont="1" applyAlignment="1">
      <alignment horizontal="left" vertical="center"/>
    </xf>
    <xf numFmtId="0" fontId="106" fillId="0" borderId="161" xfId="0" applyFont="1" applyBorder="1" applyAlignment="1">
      <alignment horizontal="center" vertical="center"/>
    </xf>
    <xf numFmtId="0" fontId="106" fillId="0" borderId="161" xfId="0" applyFont="1" applyBorder="1" applyAlignment="1">
      <alignment horizontal="left" vertical="center" indent="1"/>
    </xf>
    <xf numFmtId="0" fontId="106" fillId="0" borderId="162" xfId="0" applyFont="1" applyBorder="1" applyAlignment="1">
      <alignment horizontal="left" vertical="center" indent="1"/>
    </xf>
    <xf numFmtId="0" fontId="84" fillId="16" borderId="34" xfId="0" applyFont="1" applyFill="1" applyBorder="1" applyAlignment="1">
      <alignment horizontal="left" vertical="center"/>
    </xf>
    <xf numFmtId="0" fontId="84" fillId="16" borderId="57" xfId="0" applyFont="1" applyFill="1" applyBorder="1" applyAlignment="1">
      <alignment horizontal="left" vertical="center"/>
    </xf>
    <xf numFmtId="0" fontId="84" fillId="0" borderId="12" xfId="0" applyFont="1" applyBorder="1" applyAlignment="1">
      <alignment horizontal="center" vertical="center"/>
    </xf>
    <xf numFmtId="0" fontId="84" fillId="0" borderId="13" xfId="0" applyFont="1" applyBorder="1" applyAlignment="1">
      <alignment horizontal="center" vertical="center"/>
    </xf>
    <xf numFmtId="0" fontId="84" fillId="0" borderId="21" xfId="0" applyFont="1" applyBorder="1" applyAlignment="1">
      <alignment horizontal="center" vertical="center"/>
    </xf>
    <xf numFmtId="0" fontId="89" fillId="60" borderId="37" xfId="0" applyFont="1" applyFill="1" applyBorder="1" applyAlignment="1">
      <alignment horizontal="center" vertical="center"/>
    </xf>
    <xf numFmtId="0" fontId="89" fillId="60" borderId="61" xfId="0" applyFont="1" applyFill="1" applyBorder="1" applyAlignment="1">
      <alignment horizontal="center" vertical="center"/>
    </xf>
    <xf numFmtId="0" fontId="89" fillId="60" borderId="59" xfId="0" applyFont="1" applyFill="1" applyBorder="1" applyAlignment="1">
      <alignment horizontal="center" vertical="center"/>
    </xf>
    <xf numFmtId="178" fontId="84" fillId="37" borderId="30" xfId="0" applyNumberFormat="1" applyFont="1" applyFill="1" applyBorder="1" applyAlignment="1">
      <alignment horizontal="left" vertical="center"/>
    </xf>
    <xf numFmtId="178" fontId="84" fillId="37" borderId="31" xfId="0" applyNumberFormat="1" applyFont="1" applyFill="1" applyBorder="1" applyAlignment="1">
      <alignment horizontal="left" vertical="center"/>
    </xf>
    <xf numFmtId="178" fontId="84" fillId="37" borderId="63" xfId="0" applyNumberFormat="1" applyFont="1" applyFill="1" applyBorder="1" applyAlignment="1">
      <alignment horizontal="left" vertical="center"/>
    </xf>
    <xf numFmtId="0" fontId="84" fillId="37" borderId="24" xfId="0" applyFont="1" applyFill="1" applyBorder="1" applyAlignment="1">
      <alignment horizontal="left" vertical="center"/>
    </xf>
    <xf numFmtId="0" fontId="84" fillId="37" borderId="26" xfId="0" applyFont="1" applyFill="1" applyBorder="1" applyAlignment="1">
      <alignment horizontal="left" vertical="center"/>
    </xf>
    <xf numFmtId="0" fontId="79" fillId="16" borderId="62" xfId="0" applyFont="1" applyFill="1" applyBorder="1" applyAlignment="1">
      <alignment horizontal="left" vertical="center" indent="1"/>
    </xf>
    <xf numFmtId="0" fontId="79" fillId="16" borderId="16" xfId="0" applyFont="1" applyFill="1" applyBorder="1" applyAlignment="1">
      <alignment horizontal="left" vertical="center" indent="1"/>
    </xf>
    <xf numFmtId="0" fontId="89" fillId="37" borderId="30" xfId="0" applyFont="1" applyFill="1" applyBorder="1" applyAlignment="1">
      <alignment horizontal="center" vertical="center"/>
    </xf>
    <xf numFmtId="0" fontId="89" fillId="37" borderId="31" xfId="0" applyFont="1" applyFill="1" applyBorder="1" applyAlignment="1">
      <alignment horizontal="center" vertical="center"/>
    </xf>
    <xf numFmtId="178" fontId="89" fillId="37" borderId="31" xfId="0" applyNumberFormat="1" applyFont="1" applyFill="1" applyBorder="1" applyAlignment="1">
      <alignment horizontal="center" vertical="center"/>
    </xf>
    <xf numFmtId="178" fontId="82" fillId="43" borderId="30" xfId="0" applyNumberFormat="1" applyFont="1" applyFill="1" applyBorder="1" applyAlignment="1">
      <alignment horizontal="center" vertical="center"/>
    </xf>
    <xf numFmtId="178" fontId="82" fillId="43" borderId="31" xfId="0" applyNumberFormat="1" applyFont="1" applyFill="1" applyBorder="1" applyAlignment="1">
      <alignment horizontal="center" vertical="center"/>
    </xf>
    <xf numFmtId="178" fontId="82" fillId="43" borderId="63" xfId="0" applyNumberFormat="1" applyFont="1" applyFill="1" applyBorder="1" applyAlignment="1">
      <alignment horizontal="center" vertical="center"/>
    </xf>
    <xf numFmtId="0" fontId="79" fillId="16" borderId="34" xfId="0" applyFont="1" applyFill="1" applyBorder="1" applyAlignment="1">
      <alignment horizontal="left" vertical="center" indent="1"/>
    </xf>
    <xf numFmtId="0" fontId="79" fillId="16" borderId="57" xfId="0" applyFont="1" applyFill="1" applyBorder="1" applyAlignment="1">
      <alignment horizontal="left" vertical="center" indent="1"/>
    </xf>
    <xf numFmtId="178" fontId="79" fillId="16" borderId="34" xfId="0" applyNumberFormat="1" applyFont="1" applyFill="1" applyBorder="1" applyAlignment="1">
      <alignment horizontal="left" vertical="center" indent="1"/>
    </xf>
    <xf numFmtId="178" fontId="79" fillId="16" borderId="57" xfId="0" applyNumberFormat="1" applyFont="1" applyFill="1" applyBorder="1" applyAlignment="1">
      <alignment horizontal="left" vertical="center" indent="1"/>
    </xf>
    <xf numFmtId="0" fontId="79" fillId="37" borderId="57" xfId="0" applyFont="1" applyFill="1" applyBorder="1" applyAlignment="1">
      <alignment horizontal="left" vertical="center" indent="1"/>
    </xf>
    <xf numFmtId="178" fontId="79" fillId="37" borderId="34" xfId="0" applyNumberFormat="1" applyFont="1" applyFill="1" applyBorder="1" applyAlignment="1">
      <alignment horizontal="left" vertical="center" indent="1"/>
    </xf>
    <xf numFmtId="178" fontId="79" fillId="37" borderId="57" xfId="0" applyNumberFormat="1" applyFont="1" applyFill="1" applyBorder="1" applyAlignment="1">
      <alignment horizontal="left" vertical="center" indent="1"/>
    </xf>
    <xf numFmtId="0" fontId="79" fillId="43" borderId="30" xfId="0" applyFont="1" applyFill="1" applyBorder="1" applyAlignment="1">
      <alignment horizontal="center" vertical="center"/>
    </xf>
    <xf numFmtId="0" fontId="79" fillId="43" borderId="31" xfId="0" applyFont="1" applyFill="1" applyBorder="1" applyAlignment="1">
      <alignment horizontal="center" vertical="center"/>
    </xf>
    <xf numFmtId="0" fontId="79" fillId="43" borderId="63" xfId="0" applyFont="1" applyFill="1" applyBorder="1" applyAlignment="1">
      <alignment horizontal="center" vertical="center"/>
    </xf>
    <xf numFmtId="0" fontId="79" fillId="16" borderId="42" xfId="0" applyFont="1" applyFill="1" applyBorder="1" applyAlignment="1">
      <alignment horizontal="left" vertical="center" indent="1"/>
    </xf>
    <xf numFmtId="0" fontId="79" fillId="16" borderId="20" xfId="0" applyFont="1" applyFill="1" applyBorder="1" applyAlignment="1">
      <alignment horizontal="left" vertical="center" indent="1"/>
    </xf>
    <xf numFmtId="178" fontId="79" fillId="16" borderId="71" xfId="0" applyNumberFormat="1" applyFont="1" applyFill="1" applyBorder="1" applyAlignment="1">
      <alignment horizontal="left" vertical="center" indent="1"/>
    </xf>
    <xf numFmtId="178" fontId="79" fillId="16" borderId="72" xfId="0" applyNumberFormat="1" applyFont="1" applyFill="1" applyBorder="1" applyAlignment="1">
      <alignment horizontal="left" vertical="center" indent="1"/>
    </xf>
    <xf numFmtId="0" fontId="91" fillId="39" borderId="1" xfId="0" applyFont="1" applyFill="1" applyBorder="1" applyAlignment="1">
      <alignment horizontal="left" vertical="center" wrapText="1"/>
    </xf>
    <xf numFmtId="0" fontId="91" fillId="39" borderId="32" xfId="0" applyFont="1" applyFill="1" applyBorder="1" applyAlignment="1">
      <alignment horizontal="left" vertical="center" wrapText="1"/>
    </xf>
    <xf numFmtId="0" fontId="91" fillId="39" borderId="2" xfId="0" applyFont="1" applyFill="1" applyBorder="1" applyAlignment="1">
      <alignment horizontal="left" vertical="center" wrapText="1"/>
    </xf>
    <xf numFmtId="0" fontId="89" fillId="31" borderId="66" xfId="0" applyFont="1" applyFill="1" applyBorder="1" applyAlignment="1">
      <alignment horizontal="center" vertical="center"/>
    </xf>
    <xf numFmtId="0" fontId="89" fillId="31" borderId="67" xfId="0" applyFont="1" applyFill="1" applyBorder="1" applyAlignment="1">
      <alignment horizontal="center" vertical="center"/>
    </xf>
    <xf numFmtId="0" fontId="89" fillId="31" borderId="68" xfId="0" applyFont="1" applyFill="1" applyBorder="1" applyAlignment="1">
      <alignment horizontal="center" vertical="center"/>
    </xf>
    <xf numFmtId="178" fontId="77" fillId="31" borderId="66" xfId="0" applyNumberFormat="1" applyFont="1" applyFill="1" applyBorder="1" applyAlignment="1">
      <alignment horizontal="center" vertical="center"/>
    </xf>
    <xf numFmtId="178" fontId="77" fillId="31" borderId="67" xfId="0" applyNumberFormat="1" applyFont="1" applyFill="1" applyBorder="1" applyAlignment="1">
      <alignment horizontal="center" vertical="center"/>
    </xf>
    <xf numFmtId="178" fontId="77" fillId="31" borderId="68" xfId="0" applyNumberFormat="1" applyFont="1" applyFill="1" applyBorder="1" applyAlignment="1">
      <alignment horizontal="center" vertical="center"/>
    </xf>
    <xf numFmtId="0" fontId="100" fillId="16" borderId="31" xfId="0" applyFont="1" applyFill="1" applyBorder="1" applyAlignment="1">
      <alignment horizontal="left" vertical="center" indent="1"/>
    </xf>
    <xf numFmtId="0" fontId="100" fillId="16" borderId="65" xfId="0" applyFont="1" applyFill="1" applyBorder="1" applyAlignment="1">
      <alignment horizontal="left" vertical="center" indent="1"/>
    </xf>
    <xf numFmtId="0" fontId="79" fillId="0" borderId="31" xfId="0" applyFont="1" applyBorder="1" applyAlignment="1">
      <alignment horizontal="center" vertical="center"/>
    </xf>
    <xf numFmtId="0" fontId="86" fillId="37" borderId="1" xfId="0" applyFont="1" applyFill="1" applyBorder="1" applyAlignment="1">
      <alignment horizontal="center" vertical="center"/>
    </xf>
    <xf numFmtId="0" fontId="86" fillId="37" borderId="32" xfId="0" applyFont="1" applyFill="1" applyBorder="1" applyAlignment="1">
      <alignment horizontal="center" vertical="center"/>
    </xf>
    <xf numFmtId="0" fontId="91" fillId="15" borderId="0" xfId="0" applyFont="1" applyFill="1" applyAlignment="1">
      <alignment horizontal="left" vertical="top" wrapText="1"/>
    </xf>
    <xf numFmtId="0" fontId="100" fillId="37" borderId="31" xfId="0" applyFont="1" applyFill="1" applyBorder="1" applyAlignment="1">
      <alignment horizontal="left" vertical="center"/>
    </xf>
    <xf numFmtId="0" fontId="100" fillId="37" borderId="65" xfId="0" applyFont="1" applyFill="1" applyBorder="1" applyAlignment="1">
      <alignment horizontal="left" vertical="center"/>
    </xf>
    <xf numFmtId="0" fontId="100" fillId="16" borderId="31" xfId="0" applyFont="1" applyFill="1" applyBorder="1" applyAlignment="1">
      <alignment horizontal="left" vertical="center"/>
    </xf>
    <xf numFmtId="0" fontId="100" fillId="16" borderId="65" xfId="0" applyFont="1" applyFill="1" applyBorder="1" applyAlignment="1">
      <alignment horizontal="left" vertical="center"/>
    </xf>
    <xf numFmtId="0" fontId="73" fillId="16" borderId="31" xfId="0" applyFont="1" applyFill="1" applyBorder="1" applyAlignment="1">
      <alignment horizontal="center" vertical="center"/>
    </xf>
    <xf numFmtId="0" fontId="73" fillId="16" borderId="65" xfId="0" applyFont="1" applyFill="1" applyBorder="1" applyAlignment="1">
      <alignment horizontal="center" vertical="center"/>
    </xf>
    <xf numFmtId="0" fontId="73" fillId="37" borderId="30" xfId="0" applyFont="1" applyFill="1" applyBorder="1" applyAlignment="1">
      <alignment horizontal="center" vertical="center"/>
    </xf>
    <xf numFmtId="0" fontId="73" fillId="37" borderId="31" xfId="0" applyFont="1" applyFill="1" applyBorder="1" applyAlignment="1">
      <alignment horizontal="center" vertical="center"/>
    </xf>
    <xf numFmtId="0" fontId="74" fillId="16" borderId="31" xfId="0" applyFont="1" applyFill="1" applyBorder="1" applyAlignment="1">
      <alignment horizontal="left" vertical="center"/>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6" borderId="14" xfId="0" applyFont="1" applyFill="1" applyBorder="1" applyAlignment="1">
      <alignment horizontal="left" vertical="center" wrapText="1"/>
    </xf>
    <xf numFmtId="0" fontId="4" fillId="6" borderId="15" xfId="0" applyFont="1" applyFill="1" applyBorder="1" applyAlignment="1">
      <alignment horizontal="left" vertical="center" wrapText="1"/>
    </xf>
    <xf numFmtId="0" fontId="4" fillId="6" borderId="16" xfId="0" applyFont="1" applyFill="1" applyBorder="1" applyAlignment="1">
      <alignment horizontal="left" vertical="center" wrapText="1"/>
    </xf>
    <xf numFmtId="0" fontId="4" fillId="6" borderId="18" xfId="0" applyFont="1" applyFill="1" applyBorder="1" applyAlignment="1">
      <alignment horizontal="left" vertical="center" wrapText="1"/>
    </xf>
    <xf numFmtId="0" fontId="4" fillId="6" borderId="19" xfId="0" applyFont="1" applyFill="1" applyBorder="1" applyAlignment="1">
      <alignment horizontal="left" vertical="center" wrapText="1"/>
    </xf>
    <xf numFmtId="0" fontId="4" fillId="6" borderId="20" xfId="0" applyFont="1" applyFill="1" applyBorder="1" applyAlignment="1">
      <alignment horizontal="left" vertical="center" wrapText="1"/>
    </xf>
    <xf numFmtId="0" fontId="4" fillId="0" borderId="22" xfId="0" applyFont="1" applyBorder="1" applyAlignment="1">
      <alignment horizontal="left" vertical="center" wrapText="1"/>
    </xf>
    <xf numFmtId="0" fontId="4" fillId="0" borderId="0" xfId="0" applyFont="1" applyAlignment="1">
      <alignment horizontal="left" vertical="center" wrapText="1"/>
    </xf>
    <xf numFmtId="0" fontId="4" fillId="0" borderId="23" xfId="0" applyFont="1" applyBorder="1" applyAlignment="1">
      <alignment horizontal="left" vertical="center" wrapText="1"/>
    </xf>
    <xf numFmtId="0" fontId="2" fillId="0" borderId="21" xfId="0" applyFont="1" applyBorder="1" applyAlignment="1">
      <alignment horizontal="left" vertical="center" wrapText="1" indent="1"/>
    </xf>
    <xf numFmtId="0" fontId="2" fillId="0" borderId="12" xfId="0" applyFont="1" applyBorder="1" applyAlignment="1">
      <alignment vertical="center"/>
    </xf>
    <xf numFmtId="0" fontId="2" fillId="0" borderId="13" xfId="0" applyFont="1" applyBorder="1" applyAlignment="1">
      <alignment vertical="center"/>
    </xf>
    <xf numFmtId="0" fontId="3" fillId="6" borderId="12"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2" fillId="6" borderId="21" xfId="0" applyFont="1" applyFill="1" applyBorder="1" applyAlignment="1">
      <alignment horizontal="left" vertical="center" wrapText="1" indent="1"/>
    </xf>
    <xf numFmtId="0" fontId="2" fillId="6" borderId="25" xfId="0" applyFont="1" applyFill="1" applyBorder="1" applyAlignment="1">
      <alignment horizontal="left" vertical="center" wrapText="1" inden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5" fillId="8" borderId="31" xfId="0" applyFont="1" applyFill="1" applyBorder="1" applyAlignment="1">
      <alignment horizontal="center" vertical="center" wrapText="1"/>
    </xf>
    <xf numFmtId="0" fontId="5" fillId="8" borderId="32"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9" borderId="5" xfId="0" applyFont="1" applyFill="1" applyBorder="1" applyAlignment="1">
      <alignment horizontal="center" vertical="center" wrapText="1"/>
    </xf>
    <xf numFmtId="0" fontId="3" fillId="9" borderId="17"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6" borderId="13" xfId="0" applyFont="1" applyFill="1" applyBorder="1" applyAlignment="1">
      <alignment horizontal="center" vertical="center" wrapText="1"/>
    </xf>
    <xf numFmtId="0" fontId="2" fillId="6" borderId="13"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2" xfId="0" applyFont="1" applyBorder="1" applyAlignment="1">
      <alignment horizontal="center" vertical="center"/>
    </xf>
    <xf numFmtId="0" fontId="2" fillId="6" borderId="12" xfId="0" applyFont="1" applyFill="1" applyBorder="1" applyAlignment="1">
      <alignment horizontal="center" vertical="center"/>
    </xf>
    <xf numFmtId="0" fontId="2" fillId="6" borderId="24" xfId="0" applyFont="1" applyFill="1" applyBorder="1" applyAlignment="1">
      <alignment horizontal="center" vertical="center"/>
    </xf>
    <xf numFmtId="0" fontId="3" fillId="14" borderId="42" xfId="0" applyFont="1" applyFill="1" applyBorder="1" applyAlignment="1">
      <alignment horizontal="center" vertical="center"/>
    </xf>
    <xf numFmtId="0" fontId="3" fillId="14" borderId="43" xfId="0" applyFont="1" applyFill="1" applyBorder="1" applyAlignment="1">
      <alignment horizontal="center" vertical="center"/>
    </xf>
    <xf numFmtId="0" fontId="2" fillId="0" borderId="13" xfId="0" applyFont="1" applyBorder="1" applyAlignment="1">
      <alignment horizontal="center" vertical="center"/>
    </xf>
    <xf numFmtId="0" fontId="2" fillId="0" borderId="32" xfId="0" applyFont="1" applyBorder="1" applyAlignment="1">
      <alignment horizontal="left" vertical="center" wrapText="1"/>
    </xf>
    <xf numFmtId="0" fontId="2" fillId="0" borderId="0" xfId="0" applyFont="1" applyAlignment="1">
      <alignment horizontal="left" vertical="center" wrapText="1"/>
    </xf>
    <xf numFmtId="0" fontId="2" fillId="9" borderId="12" xfId="0" applyFont="1" applyFill="1" applyBorder="1" applyAlignment="1">
      <alignment horizontal="left" vertical="center" wrapText="1"/>
    </xf>
    <xf numFmtId="0" fontId="2" fillId="9" borderId="21" xfId="0" applyFont="1" applyFill="1" applyBorder="1" applyAlignment="1">
      <alignment horizontal="left" vertical="center" wrapText="1"/>
    </xf>
    <xf numFmtId="0" fontId="2" fillId="6" borderId="12" xfId="0" applyFont="1" applyFill="1" applyBorder="1" applyAlignment="1">
      <alignment horizontal="left" vertical="center" wrapText="1" indent="1"/>
    </xf>
    <xf numFmtId="0" fontId="2" fillId="6" borderId="35" xfId="0" applyFont="1" applyFill="1" applyBorder="1" applyAlignment="1">
      <alignment horizontal="left" vertical="center" wrapText="1" indent="1"/>
    </xf>
    <xf numFmtId="0" fontId="2" fillId="6" borderId="45" xfId="0" applyFont="1" applyFill="1" applyBorder="1" applyAlignment="1">
      <alignment horizontal="left" vertical="center" wrapText="1" indent="1"/>
    </xf>
    <xf numFmtId="0" fontId="7" fillId="6" borderId="38" xfId="0" applyFont="1" applyFill="1" applyBorder="1" applyAlignment="1">
      <alignment horizontal="left" vertical="center" wrapText="1" indent="2"/>
    </xf>
    <xf numFmtId="0" fontId="7" fillId="6" borderId="47" xfId="0" applyFont="1" applyFill="1" applyBorder="1" applyAlignment="1">
      <alignment horizontal="left" vertical="center" wrapText="1" indent="2"/>
    </xf>
    <xf numFmtId="0" fontId="4" fillId="7" borderId="34" xfId="0" applyFont="1" applyFill="1" applyBorder="1" applyAlignment="1">
      <alignment horizontal="left" vertical="center" wrapText="1"/>
    </xf>
    <xf numFmtId="0" fontId="7" fillId="13" borderId="38" xfId="0" applyFont="1" applyFill="1" applyBorder="1" applyAlignment="1">
      <alignment horizontal="left" vertical="center" wrapText="1" indent="1"/>
    </xf>
    <xf numFmtId="0" fontId="7" fillId="13" borderId="47" xfId="0" applyFont="1" applyFill="1" applyBorder="1" applyAlignment="1">
      <alignment horizontal="left" vertical="center" wrapText="1" indent="1"/>
    </xf>
    <xf numFmtId="0" fontId="7" fillId="6" borderId="36" xfId="0" applyFont="1" applyFill="1" applyBorder="1" applyAlignment="1">
      <alignment horizontal="left" vertical="center" wrapText="1" indent="1"/>
    </xf>
    <xf numFmtId="0" fontId="7" fillId="6" borderId="46" xfId="0" applyFont="1" applyFill="1" applyBorder="1" applyAlignment="1">
      <alignment horizontal="left" vertical="center" wrapText="1" indent="1"/>
    </xf>
    <xf numFmtId="0" fontId="2" fillId="11" borderId="24" xfId="0" applyFont="1" applyFill="1" applyBorder="1" applyAlignment="1">
      <alignment vertical="center"/>
    </xf>
    <xf numFmtId="0" fontId="2" fillId="11" borderId="26" xfId="0" applyFont="1" applyFill="1" applyBorder="1" applyAlignment="1">
      <alignment vertical="center"/>
    </xf>
    <xf numFmtId="0" fontId="7" fillId="6" borderId="38" xfId="0" applyFont="1" applyFill="1" applyBorder="1" applyAlignment="1">
      <alignment horizontal="left" vertical="center" wrapText="1" indent="1"/>
    </xf>
    <xf numFmtId="0" fontId="7" fillId="6" borderId="47" xfId="0" applyFont="1" applyFill="1" applyBorder="1" applyAlignment="1">
      <alignment horizontal="left" vertical="center" wrapText="1" indent="1"/>
    </xf>
    <xf numFmtId="0" fontId="3" fillId="13" borderId="35" xfId="0" applyFont="1" applyFill="1" applyBorder="1" applyAlignment="1">
      <alignment horizontal="left" vertical="center" wrapText="1"/>
    </xf>
    <xf numFmtId="0" fontId="3" fillId="13" borderId="45" xfId="0" applyFont="1" applyFill="1" applyBorder="1" applyAlignment="1">
      <alignment horizontal="left"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2" fillId="11" borderId="12" xfId="0" applyFont="1" applyFill="1" applyBorder="1" applyAlignment="1">
      <alignment vertical="center" wrapText="1"/>
    </xf>
    <xf numFmtId="0" fontId="2" fillId="11" borderId="13" xfId="0" applyFont="1" applyFill="1" applyBorder="1" applyAlignment="1">
      <alignment vertical="center" wrapText="1"/>
    </xf>
    <xf numFmtId="0" fontId="2" fillId="11" borderId="12" xfId="0" applyFont="1" applyFill="1" applyBorder="1" applyAlignment="1">
      <alignment vertical="center"/>
    </xf>
    <xf numFmtId="0" fontId="2" fillId="11" borderId="13" xfId="0" applyFont="1" applyFill="1" applyBorder="1" applyAlignment="1">
      <alignment vertical="center"/>
    </xf>
    <xf numFmtId="0" fontId="7" fillId="6" borderId="35" xfId="0" applyFont="1" applyFill="1" applyBorder="1" applyAlignment="1">
      <alignment horizontal="left" vertical="center" wrapText="1" indent="1"/>
    </xf>
    <xf numFmtId="0" fontId="7" fillId="6" borderId="45" xfId="0" applyFont="1" applyFill="1" applyBorder="1" applyAlignment="1">
      <alignment horizontal="left" vertical="center" wrapText="1" indent="1"/>
    </xf>
    <xf numFmtId="0" fontId="2" fillId="0" borderId="12" xfId="0" applyFont="1" applyBorder="1" applyAlignment="1">
      <alignment horizontal="left" vertical="center" wrapText="1"/>
    </xf>
    <xf numFmtId="0" fontId="2" fillId="0" borderId="21"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0" xfId="0" applyFont="1" applyAlignment="1">
      <alignment horizontal="left" vertical="top" wrapText="1"/>
    </xf>
    <xf numFmtId="0" fontId="8" fillId="8" borderId="39" xfId="1" applyFont="1" applyFill="1" applyBorder="1" applyAlignment="1">
      <alignment horizontal="center" vertical="center" wrapText="1"/>
    </xf>
    <xf numFmtId="0" fontId="8" fillId="8" borderId="40" xfId="1" applyFont="1" applyFill="1" applyBorder="1" applyAlignment="1">
      <alignment horizontal="center" vertical="center" wrapText="1"/>
    </xf>
    <xf numFmtId="0" fontId="8" fillId="8" borderId="41" xfId="1" applyFont="1" applyFill="1" applyBorder="1" applyAlignment="1">
      <alignment horizontal="center" vertical="center" wrapText="1"/>
    </xf>
    <xf numFmtId="0" fontId="8" fillId="8" borderId="10" xfId="1" applyFont="1" applyFill="1" applyBorder="1" applyAlignment="1">
      <alignment horizontal="center" vertical="center" wrapText="1"/>
    </xf>
    <xf numFmtId="0" fontId="8" fillId="8" borderId="28" xfId="1" applyFont="1" applyFill="1" applyBorder="1" applyAlignment="1">
      <alignment horizontal="center" vertical="center" wrapText="1"/>
    </xf>
    <xf numFmtId="0" fontId="8" fillId="8" borderId="11" xfId="1" applyFont="1" applyFill="1" applyBorder="1" applyAlignment="1">
      <alignment horizontal="center" vertical="center" wrapText="1"/>
    </xf>
    <xf numFmtId="0" fontId="3" fillId="15" borderId="3" xfId="0" applyFont="1" applyFill="1" applyBorder="1" applyAlignment="1">
      <alignment horizontal="center" vertical="center"/>
    </xf>
    <xf numFmtId="0" fontId="3" fillId="15" borderId="4" xfId="0" applyFont="1" applyFill="1" applyBorder="1" applyAlignment="1">
      <alignment horizontal="center" vertical="center"/>
    </xf>
    <xf numFmtId="0" fontId="3" fillId="15" borderId="10" xfId="0" applyFont="1" applyFill="1" applyBorder="1" applyAlignment="1">
      <alignment horizontal="center" vertical="center"/>
    </xf>
    <xf numFmtId="0" fontId="3" fillId="15" borderId="11" xfId="0" applyFont="1" applyFill="1" applyBorder="1" applyAlignment="1">
      <alignment horizontal="center" vertical="center"/>
    </xf>
    <xf numFmtId="0" fontId="2" fillId="18" borderId="37" xfId="0" applyFont="1" applyFill="1" applyBorder="1" applyAlignment="1">
      <alignment horizontal="center" vertical="center" wrapText="1"/>
    </xf>
    <xf numFmtId="0" fontId="2" fillId="18" borderId="44"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4" fillId="6" borderId="27" xfId="0" applyFont="1" applyFill="1" applyBorder="1" applyAlignment="1">
      <alignment horizontal="left" vertical="center" wrapText="1"/>
    </xf>
    <xf numFmtId="0" fontId="4" fillId="6" borderId="28" xfId="0" applyFont="1" applyFill="1" applyBorder="1" applyAlignment="1">
      <alignment horizontal="left" vertical="center" wrapText="1"/>
    </xf>
    <xf numFmtId="0" fontId="4" fillId="6" borderId="29" xfId="0" applyFont="1" applyFill="1" applyBorder="1" applyAlignment="1">
      <alignment horizontal="left" vertical="center" wrapText="1"/>
    </xf>
    <xf numFmtId="0" fontId="2" fillId="6" borderId="26" xfId="0" applyFont="1" applyFill="1" applyBorder="1" applyAlignment="1">
      <alignment horizontal="center" vertical="center"/>
    </xf>
    <xf numFmtId="0" fontId="47" fillId="50" borderId="75" xfId="0" applyFont="1" applyFill="1" applyBorder="1" applyAlignment="1">
      <alignment horizontal="left" vertical="center" wrapText="1" indent="1"/>
    </xf>
    <xf numFmtId="0" fontId="47" fillId="50" borderId="76" xfId="0" applyFont="1" applyFill="1" applyBorder="1" applyAlignment="1">
      <alignment horizontal="left" vertical="center" wrapText="1" indent="1"/>
    </xf>
    <xf numFmtId="0" fontId="47" fillId="50" borderId="77" xfId="0" applyFont="1" applyFill="1" applyBorder="1" applyAlignment="1">
      <alignment horizontal="left" vertical="center" wrapText="1" indent="1"/>
    </xf>
    <xf numFmtId="0" fontId="47" fillId="44" borderId="75" xfId="0" applyFont="1" applyFill="1" applyBorder="1" applyAlignment="1">
      <alignment horizontal="left" vertical="center" wrapText="1" indent="2"/>
    </xf>
    <xf numFmtId="0" fontId="47" fillId="44" borderId="76" xfId="0" applyFont="1" applyFill="1" applyBorder="1" applyAlignment="1">
      <alignment horizontal="left" vertical="center" wrapText="1" indent="2"/>
    </xf>
    <xf numFmtId="0" fontId="47" fillId="44" borderId="77" xfId="0" applyFont="1" applyFill="1" applyBorder="1" applyAlignment="1">
      <alignment horizontal="left" vertical="center" wrapText="1" indent="2"/>
    </xf>
    <xf numFmtId="0" fontId="47" fillId="36" borderId="75" xfId="0" applyFont="1" applyFill="1" applyBorder="1" applyAlignment="1">
      <alignment horizontal="left" vertical="center" wrapText="1" indent="1"/>
    </xf>
    <xf numFmtId="0" fontId="47" fillId="36" borderId="76" xfId="0" applyFont="1" applyFill="1" applyBorder="1" applyAlignment="1">
      <alignment horizontal="left" vertical="center" wrapText="1" indent="1"/>
    </xf>
    <xf numFmtId="0" fontId="47" fillId="36" borderId="77" xfId="0" applyFont="1" applyFill="1" applyBorder="1" applyAlignment="1">
      <alignment horizontal="left" vertical="center" wrapText="1" indent="1"/>
    </xf>
    <xf numFmtId="0" fontId="47" fillId="39" borderId="75" xfId="0" applyFont="1" applyFill="1" applyBorder="1" applyAlignment="1">
      <alignment horizontal="left" vertical="center" wrapText="1" indent="1"/>
    </xf>
    <xf numFmtId="0" fontId="47" fillId="39" borderId="76" xfId="0" applyFont="1" applyFill="1" applyBorder="1" applyAlignment="1">
      <alignment horizontal="left" vertical="center" wrapText="1" indent="1"/>
    </xf>
    <xf numFmtId="0" fontId="47" fillId="39" borderId="77" xfId="0" applyFont="1" applyFill="1" applyBorder="1" applyAlignment="1">
      <alignment horizontal="left" vertical="center" wrapText="1" indent="1"/>
    </xf>
    <xf numFmtId="0" fontId="26" fillId="49" borderId="75" xfId="0" applyFont="1" applyFill="1" applyBorder="1" applyAlignment="1">
      <alignment horizontal="left" vertical="center" wrapText="1" indent="1"/>
    </xf>
    <xf numFmtId="0" fontId="26" fillId="49" borderId="76" xfId="0" applyFont="1" applyFill="1" applyBorder="1" applyAlignment="1">
      <alignment horizontal="left" vertical="center" wrapText="1" indent="1"/>
    </xf>
    <xf numFmtId="0" fontId="26" fillId="49" borderId="77" xfId="0" applyFont="1" applyFill="1" applyBorder="1" applyAlignment="1">
      <alignment horizontal="left" vertical="center" wrapText="1" indent="1"/>
    </xf>
    <xf numFmtId="0" fontId="26" fillId="48" borderId="75" xfId="0" applyFont="1" applyFill="1" applyBorder="1" applyAlignment="1">
      <alignment horizontal="left" vertical="center" wrapText="1" indent="1"/>
    </xf>
    <xf numFmtId="0" fontId="26" fillId="48" borderId="76" xfId="0" applyFont="1" applyFill="1" applyBorder="1" applyAlignment="1">
      <alignment horizontal="left" vertical="center" wrapText="1" indent="1"/>
    </xf>
    <xf numFmtId="0" fontId="26" fillId="48" borderId="77" xfId="0" applyFont="1" applyFill="1" applyBorder="1" applyAlignment="1">
      <alignment horizontal="left" vertical="center" wrapText="1" indent="1"/>
    </xf>
    <xf numFmtId="0" fontId="2" fillId="0" borderId="99" xfId="0" applyFont="1" applyBorder="1" applyAlignment="1">
      <alignment horizontal="left" vertical="center"/>
    </xf>
    <xf numFmtId="0" fontId="2" fillId="0" borderId="13" xfId="0" applyFont="1" applyBorder="1" applyAlignment="1">
      <alignment horizontal="left" vertical="center"/>
    </xf>
    <xf numFmtId="0" fontId="3" fillId="19" borderId="98" xfId="0" applyFont="1" applyFill="1" applyBorder="1" applyAlignment="1">
      <alignment horizontal="center" vertical="center"/>
    </xf>
    <xf numFmtId="0" fontId="3" fillId="19" borderId="92" xfId="0" applyFont="1" applyFill="1" applyBorder="1" applyAlignment="1">
      <alignment horizontal="center" vertical="center"/>
    </xf>
    <xf numFmtId="0" fontId="2" fillId="2" borderId="99" xfId="0" applyFont="1" applyFill="1" applyBorder="1" applyAlignment="1">
      <alignment horizontal="left" vertical="center"/>
    </xf>
    <xf numFmtId="0" fontId="2" fillId="2" borderId="13" xfId="0" applyFont="1" applyFill="1" applyBorder="1" applyAlignment="1">
      <alignment horizontal="left" vertical="center"/>
    </xf>
    <xf numFmtId="0" fontId="2" fillId="2" borderId="100" xfId="0" applyFont="1" applyFill="1" applyBorder="1" applyAlignment="1">
      <alignment horizontal="left" vertical="center"/>
    </xf>
    <xf numFmtId="0" fontId="2" fillId="2" borderId="96" xfId="0" applyFont="1" applyFill="1" applyBorder="1" applyAlignment="1">
      <alignment horizontal="left" vertical="center"/>
    </xf>
    <xf numFmtId="0" fontId="3" fillId="11" borderId="98" xfId="0" applyFont="1" applyFill="1" applyBorder="1" applyAlignment="1">
      <alignment horizontal="center" vertical="center"/>
    </xf>
    <xf numFmtId="0" fontId="3" fillId="11" borderId="92" xfId="0" applyFont="1" applyFill="1" applyBorder="1" applyAlignment="1">
      <alignment horizontal="center" vertical="center"/>
    </xf>
    <xf numFmtId="0" fontId="2" fillId="0" borderId="99" xfId="0" applyFont="1" applyBorder="1" applyAlignment="1">
      <alignment horizontal="left" vertical="center" wrapText="1"/>
    </xf>
    <xf numFmtId="0" fontId="2" fillId="2" borderId="91" xfId="0" applyFont="1" applyFill="1" applyBorder="1" applyAlignment="1">
      <alignment horizontal="center" vertical="center"/>
    </xf>
    <xf numFmtId="0" fontId="2" fillId="2" borderId="94" xfId="0" applyFont="1" applyFill="1" applyBorder="1" applyAlignment="1">
      <alignment horizontal="center" vertical="center"/>
    </xf>
    <xf numFmtId="0" fontId="2" fillId="2" borderId="95" xfId="0" applyFont="1" applyFill="1" applyBorder="1" applyAlignment="1">
      <alignment horizontal="center" vertical="center"/>
    </xf>
    <xf numFmtId="0" fontId="2" fillId="11" borderId="98" xfId="0" applyFont="1" applyFill="1" applyBorder="1" applyAlignment="1">
      <alignment horizontal="center" vertical="center"/>
    </xf>
    <xf numFmtId="0" fontId="2" fillId="11" borderId="99" xfId="0" applyFont="1" applyFill="1" applyBorder="1" applyAlignment="1">
      <alignment horizontal="center" vertical="center"/>
    </xf>
    <xf numFmtId="0" fontId="2" fillId="11" borderId="100" xfId="0" applyFont="1" applyFill="1" applyBorder="1" applyAlignment="1">
      <alignment horizontal="center" vertical="center"/>
    </xf>
    <xf numFmtId="0" fontId="2" fillId="28" borderId="36" xfId="0" applyFont="1" applyFill="1" applyBorder="1" applyAlignment="1">
      <alignment horizontal="center" vertical="center"/>
    </xf>
    <xf numFmtId="0" fontId="2" fillId="6" borderId="1" xfId="0" applyFont="1" applyFill="1" applyBorder="1" applyAlignment="1">
      <alignment horizontal="center" vertical="center"/>
    </xf>
    <xf numFmtId="0" fontId="2" fillId="6" borderId="10" xfId="0" applyFont="1" applyFill="1" applyBorder="1" applyAlignment="1">
      <alignment horizontal="center" vertical="center"/>
    </xf>
    <xf numFmtId="0" fontId="2" fillId="0" borderId="32"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28" borderId="88" xfId="0" applyFont="1" applyFill="1" applyBorder="1" applyAlignment="1">
      <alignment horizontal="right" vertical="center"/>
    </xf>
    <xf numFmtId="0" fontId="2" fillId="28" borderId="89" xfId="0" applyFont="1" applyFill="1" applyBorder="1" applyAlignment="1">
      <alignment horizontal="right" vertical="center"/>
    </xf>
    <xf numFmtId="0" fontId="2" fillId="28" borderId="90" xfId="0" applyFont="1" applyFill="1" applyBorder="1" applyAlignment="1">
      <alignment horizontal="right" vertical="center"/>
    </xf>
    <xf numFmtId="0" fontId="17" fillId="6" borderId="51" xfId="0" applyFont="1" applyFill="1" applyBorder="1" applyAlignment="1" applyProtection="1">
      <alignment horizontal="center" vertical="center"/>
      <protection locked="0"/>
    </xf>
    <xf numFmtId="0" fontId="17" fillId="6" borderId="52" xfId="0" applyFont="1" applyFill="1" applyBorder="1" applyAlignment="1" applyProtection="1">
      <alignment horizontal="center" vertical="center"/>
      <protection locked="0"/>
    </xf>
    <xf numFmtId="0" fontId="17" fillId="32" borderId="51" xfId="0" applyFont="1" applyFill="1" applyBorder="1" applyAlignment="1" applyProtection="1">
      <alignment horizontal="center" vertical="center"/>
      <protection locked="0"/>
    </xf>
    <xf numFmtId="0" fontId="17" fillId="32" borderId="52" xfId="0" applyFont="1" applyFill="1" applyBorder="1" applyAlignment="1" applyProtection="1">
      <alignment horizontal="center" vertical="center"/>
      <protection locked="0"/>
    </xf>
    <xf numFmtId="0" fontId="17" fillId="33" borderId="53" xfId="0" applyFont="1" applyFill="1" applyBorder="1" applyAlignment="1" applyProtection="1">
      <alignment horizontal="right" vertical="center" indent="1"/>
      <protection locked="0"/>
    </xf>
    <xf numFmtId="0" fontId="17" fillId="33" borderId="18" xfId="0" applyFont="1" applyFill="1" applyBorder="1" applyAlignment="1" applyProtection="1">
      <alignment horizontal="right" vertical="center" indent="1"/>
      <protection locked="0"/>
    </xf>
    <xf numFmtId="0" fontId="17" fillId="33" borderId="13" xfId="0" applyFont="1" applyFill="1" applyBorder="1" applyAlignment="1" applyProtection="1">
      <alignment horizontal="right" vertical="center" indent="1"/>
      <protection locked="0"/>
    </xf>
    <xf numFmtId="0" fontId="17" fillId="33" borderId="54" xfId="0" applyFont="1" applyFill="1" applyBorder="1" applyAlignment="1" applyProtection="1">
      <alignment horizontal="right" vertical="center" indent="1"/>
      <protection locked="0"/>
    </xf>
    <xf numFmtId="0" fontId="16" fillId="6" borderId="54" xfId="0" applyFont="1" applyFill="1" applyBorder="1" applyAlignment="1" applyProtection="1">
      <alignment horizontal="left" vertical="center" indent="1"/>
      <protection locked="0"/>
    </xf>
    <xf numFmtId="0" fontId="16" fillId="6" borderId="55" xfId="0" applyFont="1" applyFill="1" applyBorder="1" applyAlignment="1" applyProtection="1">
      <alignment horizontal="left" vertical="center" indent="1"/>
      <protection locked="0"/>
    </xf>
    <xf numFmtId="0" fontId="16" fillId="6" borderId="60" xfId="0" applyFont="1" applyFill="1" applyBorder="1" applyAlignment="1" applyProtection="1">
      <alignment horizontal="left" vertical="center" indent="1"/>
      <protection locked="0"/>
    </xf>
    <xf numFmtId="0" fontId="18" fillId="35" borderId="58" xfId="0" applyFont="1" applyFill="1" applyBorder="1" applyAlignment="1" applyProtection="1">
      <alignment horizontal="left" vertical="center" indent="1"/>
      <protection locked="0"/>
    </xf>
    <xf numFmtId="0" fontId="18" fillId="35" borderId="61" xfId="0" applyFont="1" applyFill="1" applyBorder="1" applyAlignment="1" applyProtection="1">
      <alignment horizontal="left" vertical="center" indent="1"/>
      <protection locked="0"/>
    </xf>
    <xf numFmtId="0" fontId="18" fillId="35" borderId="44" xfId="0" applyFont="1" applyFill="1" applyBorder="1" applyAlignment="1" applyProtection="1">
      <alignment horizontal="left" vertical="center" indent="1"/>
      <protection locked="0"/>
    </xf>
    <xf numFmtId="0" fontId="17" fillId="33" borderId="56" xfId="0" applyFont="1" applyFill="1" applyBorder="1" applyAlignment="1" applyProtection="1">
      <alignment horizontal="right" vertical="center" indent="1"/>
      <protection locked="0"/>
    </xf>
    <xf numFmtId="0" fontId="17" fillId="33" borderId="14" xfId="0" applyFont="1" applyFill="1" applyBorder="1" applyAlignment="1" applyProtection="1">
      <alignment horizontal="right" vertical="center" indent="1"/>
      <protection locked="0"/>
    </xf>
    <xf numFmtId="0" fontId="21" fillId="8" borderId="9" xfId="0" applyFont="1" applyFill="1" applyBorder="1" applyAlignment="1" applyProtection="1">
      <alignment horizontal="center" vertical="center"/>
      <protection locked="0"/>
    </xf>
    <xf numFmtId="0" fontId="21" fillId="8" borderId="7" xfId="0" applyFont="1" applyFill="1" applyBorder="1" applyAlignment="1" applyProtection="1">
      <alignment horizontal="center" vertical="center"/>
      <protection locked="0"/>
    </xf>
    <xf numFmtId="0" fontId="22" fillId="8" borderId="57" xfId="0" applyFont="1" applyFill="1" applyBorder="1" applyAlignment="1">
      <alignment horizontal="right" vertical="center" wrapText="1"/>
    </xf>
    <xf numFmtId="0" fontId="22" fillId="8" borderId="54" xfId="0" applyFont="1" applyFill="1" applyBorder="1" applyAlignment="1">
      <alignment horizontal="right" vertical="center"/>
    </xf>
    <xf numFmtId="0" fontId="18" fillId="13" borderId="26" xfId="0" applyFont="1" applyFill="1" applyBorder="1" applyAlignment="1" applyProtection="1">
      <alignment horizontal="left" vertical="center" indent="1"/>
      <protection locked="0"/>
    </xf>
    <xf numFmtId="0" fontId="18" fillId="13" borderId="25" xfId="0" applyFont="1" applyFill="1" applyBorder="1" applyAlignment="1" applyProtection="1">
      <alignment horizontal="left" vertical="center" indent="1"/>
      <protection locked="0"/>
    </xf>
    <xf numFmtId="0" fontId="12" fillId="16" borderId="53" xfId="0" applyFont="1" applyFill="1" applyBorder="1" applyAlignment="1">
      <alignment horizontal="left" vertical="center" wrapText="1" indent="1"/>
    </xf>
    <xf numFmtId="0" fontId="12" fillId="16" borderId="47" xfId="0" applyFont="1" applyFill="1" applyBorder="1" applyAlignment="1">
      <alignment horizontal="left" vertical="center" wrapText="1" indent="1"/>
    </xf>
    <xf numFmtId="0" fontId="91" fillId="39" borderId="0" xfId="0" applyFont="1" applyFill="1" applyBorder="1" applyAlignment="1">
      <alignment horizontal="left" vertical="center" wrapText="1"/>
    </xf>
    <xf numFmtId="0" fontId="84" fillId="37" borderId="32" xfId="0" applyFont="1" applyFill="1" applyBorder="1" applyAlignment="1">
      <alignment horizontal="center" vertical="center"/>
    </xf>
    <xf numFmtId="0" fontId="84" fillId="37" borderId="28" xfId="0" applyFont="1" applyFill="1" applyBorder="1" applyAlignment="1">
      <alignment horizontal="center" vertical="center"/>
    </xf>
    <xf numFmtId="0" fontId="78" fillId="0" borderId="175" xfId="0" applyFont="1" applyBorder="1" applyAlignment="1">
      <alignment horizontal="right"/>
    </xf>
    <xf numFmtId="0" fontId="86" fillId="37" borderId="31" xfId="0" applyFont="1" applyFill="1" applyBorder="1" applyAlignment="1" applyProtection="1">
      <alignment horizontal="left" vertical="center"/>
    </xf>
    <xf numFmtId="0" fontId="86" fillId="37" borderId="65" xfId="0" applyFont="1" applyFill="1" applyBorder="1" applyAlignment="1" applyProtection="1">
      <alignment horizontal="left" vertical="center"/>
    </xf>
    <xf numFmtId="0" fontId="91" fillId="0" borderId="0" xfId="0" applyFont="1" applyAlignment="1">
      <alignment vertical="top" wrapText="1"/>
    </xf>
    <xf numFmtId="0" fontId="91" fillId="0" borderId="0" xfId="0" applyFont="1" applyAlignment="1">
      <alignment horizontal="left" vertical="center" wrapText="1"/>
    </xf>
    <xf numFmtId="0" fontId="92" fillId="0" borderId="1" xfId="0" applyFont="1" applyBorder="1" applyAlignment="1">
      <alignment horizontal="center" vertical="center"/>
    </xf>
    <xf numFmtId="0" fontId="92" fillId="0" borderId="32" xfId="0" applyFont="1" applyBorder="1" applyAlignment="1">
      <alignment horizontal="center" vertical="center"/>
    </xf>
    <xf numFmtId="0" fontId="92" fillId="0" borderId="2" xfId="0" applyFont="1" applyBorder="1" applyAlignment="1">
      <alignment horizontal="center" vertical="center"/>
    </xf>
    <xf numFmtId="0" fontId="92" fillId="0" borderId="3" xfId="0" applyFont="1" applyBorder="1" applyAlignment="1">
      <alignment horizontal="center" vertical="center"/>
    </xf>
    <xf numFmtId="0" fontId="92" fillId="0" borderId="0" xfId="0" applyFont="1" applyBorder="1" applyAlignment="1">
      <alignment horizontal="center" vertical="center"/>
    </xf>
    <xf numFmtId="0" fontId="92" fillId="0" borderId="4" xfId="0" applyFont="1" applyBorder="1" applyAlignment="1">
      <alignment horizontal="center" vertical="center"/>
    </xf>
    <xf numFmtId="0" fontId="97" fillId="0" borderId="3" xfId="0" applyFont="1" applyBorder="1" applyAlignment="1">
      <alignment horizontal="left" vertical="top" wrapText="1"/>
    </xf>
    <xf numFmtId="0" fontId="97" fillId="0" borderId="0" xfId="0" applyFont="1" applyBorder="1" applyAlignment="1">
      <alignment horizontal="left" vertical="top" wrapText="1"/>
    </xf>
    <xf numFmtId="0" fontId="97" fillId="0" borderId="4" xfId="0" applyFont="1" applyBorder="1" applyAlignment="1">
      <alignment horizontal="left" vertical="top" wrapText="1"/>
    </xf>
    <xf numFmtId="0" fontId="97" fillId="0" borderId="10" xfId="0" applyFont="1" applyBorder="1" applyAlignment="1">
      <alignment horizontal="left" vertical="top" wrapText="1"/>
    </xf>
    <xf numFmtId="0" fontId="97" fillId="0" borderId="28" xfId="0" applyFont="1" applyBorder="1" applyAlignment="1">
      <alignment horizontal="left" vertical="top" wrapText="1"/>
    </xf>
    <xf numFmtId="0" fontId="97" fillId="0" borderId="11" xfId="0" applyFont="1" applyBorder="1" applyAlignment="1">
      <alignment horizontal="left" vertical="top" wrapText="1"/>
    </xf>
  </cellXfs>
  <cellStyles count="4">
    <cellStyle name="パーセント" xfId="3" builtinId="5"/>
    <cellStyle name="リンク セル" xfId="1" builtinId="24"/>
    <cellStyle name="標準" xfId="0" builtinId="0"/>
    <cellStyle name="標準 2" xfId="2" xr:uid="{00000000-0005-0000-0000-000005000000}"/>
  </cellStyles>
  <dxfs count="0"/>
  <tableStyles count="0" defaultTableStyle="TableStyleMedium2" defaultPivotStyle="PivotStyleLight16"/>
  <colors>
    <mruColors>
      <color rgb="FFFFD9D9"/>
      <color rgb="FFDE0000"/>
      <color rgb="FFFFE7E7"/>
      <color rgb="FFFFF1C5"/>
      <color rgb="FFFFF9E7"/>
      <color rgb="FFF7E3AB"/>
      <color rgb="FFF3D685"/>
      <color rgb="FFFEF2EC"/>
      <color rgb="FFEFF6EA"/>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428625</xdr:colOff>
      <xdr:row>4</xdr:row>
      <xdr:rowOff>38100</xdr:rowOff>
    </xdr:from>
    <xdr:to>
      <xdr:col>17</xdr:col>
      <xdr:colOff>457200</xdr:colOff>
      <xdr:row>6</xdr:row>
      <xdr:rowOff>180975</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5724525" y="1238250"/>
          <a:ext cx="3105150" cy="657225"/>
        </a:xfrm>
        <a:prstGeom prst="rect">
          <a:avLst/>
        </a:prstGeom>
        <a:solidFill>
          <a:schemeClr val="accent1">
            <a:lumMod val="50000"/>
          </a:schemeClr>
        </a:solidFill>
        <a:ln w="76200">
          <a:solidFill>
            <a:srgbClr val="FF0000"/>
          </a:solidFill>
        </a:ln>
      </xdr:spPr>
      <xdr:style>
        <a:lnRef idx="3">
          <a:schemeClr val="lt1"/>
        </a:lnRef>
        <a:fillRef idx="1">
          <a:schemeClr val="accent2"/>
        </a:fillRef>
        <a:effectRef idx="1">
          <a:schemeClr val="accent2"/>
        </a:effectRef>
        <a:fontRef idx="minor">
          <a:schemeClr val="lt1"/>
        </a:fontRef>
      </xdr:style>
      <xdr:txBody>
        <a:bodyPr vertOverflow="clip" horzOverflow="clip" wrap="square" rtlCol="0" anchor="t"/>
        <a:lstStyle/>
        <a:p>
          <a:r>
            <a:rPr lang="ja-JP" altLang="en-US" sz="1100"/>
            <a:t>赤文字部分だけ入力してください。</a:t>
          </a:r>
          <a:endParaRPr lang="en-US" altLang="ja-JP" sz="1100"/>
        </a:p>
        <a:p>
          <a:r>
            <a:rPr lang="ja-JP" altLang="en-US" sz="1100"/>
            <a:t>陽イオン／陰イオンは自動的に</a:t>
          </a:r>
          <a:endParaRPr lang="en-US" altLang="ja-JP" sz="1100"/>
        </a:p>
        <a:p>
          <a:r>
            <a:rPr lang="ja-JP" altLang="en-US" sz="1100"/>
            <a:t>ミリバル値とミリバル％が自動計算されます。</a:t>
          </a:r>
          <a:endParaRPr lang="en-US" altLang="ja-JP" sz="1100"/>
        </a:p>
        <a:p>
          <a:endParaRPr lang="en-US" sz="1100"/>
        </a:p>
      </xdr:txBody>
    </xdr:sp>
    <xdr:clientData/>
  </xdr:twoCellAnchor>
  <xdr:twoCellAnchor>
    <xdr:from>
      <xdr:col>0</xdr:col>
      <xdr:colOff>285750</xdr:colOff>
      <xdr:row>28</xdr:row>
      <xdr:rowOff>219076</xdr:rowOff>
    </xdr:from>
    <xdr:to>
      <xdr:col>7</xdr:col>
      <xdr:colOff>133350</xdr:colOff>
      <xdr:row>30</xdr:row>
      <xdr:rowOff>47626</xdr:rowOff>
    </xdr:to>
    <xdr:sp macro="" textlink="">
      <xdr:nvSpPr>
        <xdr:cNvPr id="4" name="テキスト ボックス 3">
          <a:extLst>
            <a:ext uri="{FF2B5EF4-FFF2-40B4-BE49-F238E27FC236}">
              <a16:creationId xmlns:a16="http://schemas.microsoft.com/office/drawing/2014/main" id="{00000000-0008-0000-0B00-000004000000}"/>
            </a:ext>
          </a:extLst>
        </xdr:cNvPr>
        <xdr:cNvSpPr txBox="1"/>
      </xdr:nvSpPr>
      <xdr:spPr>
        <a:xfrm>
          <a:off x="285750" y="7219951"/>
          <a:ext cx="3105150" cy="304800"/>
        </a:xfrm>
        <a:prstGeom prst="rect">
          <a:avLst/>
        </a:prstGeom>
        <a:solidFill>
          <a:schemeClr val="accent1">
            <a:lumMod val="50000"/>
          </a:schemeClr>
        </a:solidFill>
        <a:ln w="76200">
          <a:solidFill>
            <a:srgbClr val="FF0000"/>
          </a:solidFill>
        </a:ln>
      </xdr:spPr>
      <xdr:style>
        <a:lnRef idx="3">
          <a:schemeClr val="lt1"/>
        </a:lnRef>
        <a:fillRef idx="1">
          <a:schemeClr val="accent2"/>
        </a:fillRef>
        <a:effectRef idx="1">
          <a:schemeClr val="accent2"/>
        </a:effectRef>
        <a:fontRef idx="minor">
          <a:schemeClr val="lt1"/>
        </a:fontRef>
      </xdr:style>
      <xdr:txBody>
        <a:bodyPr vertOverflow="clip" horzOverflow="clip" wrap="square" rtlCol="0" anchor="t"/>
        <a:lstStyle/>
        <a:p>
          <a:r>
            <a:rPr lang="ja-JP" altLang="en-US" sz="1100"/>
            <a:t>溶存物質も自動計算されて入力されます。</a:t>
          </a:r>
          <a:endParaRPr lang="en-US" sz="1100"/>
        </a:p>
      </xdr:txBody>
    </xdr:sp>
    <xdr:clientData/>
  </xdr:twoCellAnchor>
  <xdr:twoCellAnchor>
    <xdr:from>
      <xdr:col>12</xdr:col>
      <xdr:colOff>76200</xdr:colOff>
      <xdr:row>16</xdr:row>
      <xdr:rowOff>38101</xdr:rowOff>
    </xdr:from>
    <xdr:to>
      <xdr:col>16</xdr:col>
      <xdr:colOff>247650</xdr:colOff>
      <xdr:row>29</xdr:row>
      <xdr:rowOff>66676</xdr:rowOff>
    </xdr:to>
    <xdr:sp macro="" textlink="">
      <xdr:nvSpPr>
        <xdr:cNvPr id="5" name="テキスト ボックス 4">
          <a:extLst>
            <a:ext uri="{FF2B5EF4-FFF2-40B4-BE49-F238E27FC236}">
              <a16:creationId xmlns:a16="http://schemas.microsoft.com/office/drawing/2014/main" id="{00000000-0008-0000-0B00-000005000000}"/>
            </a:ext>
          </a:extLst>
        </xdr:cNvPr>
        <xdr:cNvSpPr txBox="1"/>
      </xdr:nvSpPr>
      <xdr:spPr>
        <a:xfrm>
          <a:off x="5372100" y="4181476"/>
          <a:ext cx="2628900" cy="3124200"/>
        </a:xfrm>
        <a:prstGeom prst="rect">
          <a:avLst/>
        </a:prstGeom>
        <a:solidFill>
          <a:schemeClr val="accent1">
            <a:lumMod val="50000"/>
          </a:schemeClr>
        </a:solidFill>
        <a:ln w="76200">
          <a:solidFill>
            <a:srgbClr val="FF0000"/>
          </a:solidFill>
        </a:ln>
      </xdr:spPr>
      <xdr:style>
        <a:lnRef idx="3">
          <a:schemeClr val="lt1"/>
        </a:lnRef>
        <a:fillRef idx="1">
          <a:schemeClr val="accent2"/>
        </a:fillRef>
        <a:effectRef idx="1">
          <a:schemeClr val="accent2"/>
        </a:effectRef>
        <a:fontRef idx="minor">
          <a:schemeClr val="lt1"/>
        </a:fontRef>
      </xdr:style>
      <xdr:txBody>
        <a:bodyPr vertOverflow="clip" horzOverflow="clip" wrap="square" rtlCol="0" anchor="t"/>
        <a:lstStyle/>
        <a:p>
          <a:r>
            <a:rPr lang="ja-JP" altLang="en-US" sz="1100"/>
            <a:t>ミリバル値の原子量（分子量）の基準値は</a:t>
          </a:r>
          <a:r>
            <a:rPr lang="en-US" altLang="ja-JP" sz="1100"/>
            <a:t>H26</a:t>
          </a:r>
          <a:r>
            <a:rPr lang="ja-JP" altLang="en-US" sz="1100" baseline="0"/>
            <a:t> 鉱泉分析法指針（環境省自然環境局発行）</a:t>
          </a:r>
          <a:r>
            <a:rPr lang="en-US" altLang="ja-JP" sz="1100" baseline="0"/>
            <a:t>P170 </a:t>
          </a:r>
          <a:r>
            <a:rPr lang="ja-JP" altLang="en-US" sz="1100" baseline="0"/>
            <a:t>付表</a:t>
          </a:r>
          <a:r>
            <a:rPr lang="en-US" altLang="ja-JP" sz="1100" baseline="0"/>
            <a:t>-2</a:t>
          </a:r>
          <a:r>
            <a:rPr lang="ja-JP" altLang="en-US" sz="1100" baseline="0"/>
            <a:t>に基づきます。</a:t>
          </a:r>
          <a:endParaRPr lang="en-US" altLang="ja-JP" sz="1100" baseline="0"/>
        </a:p>
        <a:p>
          <a:endParaRPr lang="en-US" altLang="ja-JP" sz="1100" baseline="0"/>
        </a:p>
        <a:p>
          <a:r>
            <a:rPr lang="ja-JP" altLang="en-US" sz="1100" baseline="0"/>
            <a:t>成分分析会社によって原子量の小数点以下を四捨五入して計算している場合があり、その際は誤差が発生します。</a:t>
          </a:r>
          <a:endParaRPr lang="en-US" altLang="ja-JP" sz="1100" baseline="0"/>
        </a:p>
        <a:p>
          <a:endParaRPr lang="en-US" altLang="ja-JP" sz="1100"/>
        </a:p>
        <a:p>
          <a:r>
            <a:rPr lang="ja-JP" altLang="en-US" sz="1100"/>
            <a:t>また、その結果、ミリバル％も極若干数、変化することがあり、その為、ミリバル％が</a:t>
          </a:r>
          <a:r>
            <a:rPr lang="en-US" altLang="ja-JP" sz="1100"/>
            <a:t>20.0</a:t>
          </a:r>
          <a:r>
            <a:rPr lang="ja-JP" altLang="en-US" sz="1100"/>
            <a:t>％近い数値の成分が</a:t>
          </a:r>
          <a:r>
            <a:rPr lang="en-US" altLang="ja-JP" sz="1100"/>
            <a:t>19</a:t>
          </a:r>
          <a:r>
            <a:rPr lang="ja-JP" altLang="en-US" sz="1100"/>
            <a:t>％台になってしまい、主成分（副成分）の対象外となってしまう場合が有ります。</a:t>
          </a:r>
          <a:endParaRPr lang="en-US" altLang="ja-JP" sz="1100"/>
        </a:p>
        <a:p>
          <a:endParaRPr lang="en-US" altLang="ja-JP" sz="1100"/>
        </a:p>
        <a:p>
          <a:r>
            <a:rPr lang="ja-JP" altLang="en-US" sz="1100"/>
            <a:t>掲示する際に誤差を嫌う場合は手動で修正してください。</a:t>
          </a:r>
          <a:endParaRPr lang="en-US" altLang="ja-JP" sz="1100"/>
        </a:p>
        <a:p>
          <a:endParaRPr lang="en-US" sz="1100"/>
        </a:p>
      </xdr:txBody>
    </xdr:sp>
    <xdr:clientData/>
  </xdr:twoCellAnchor>
  <xdr:twoCellAnchor>
    <xdr:from>
      <xdr:col>9</xdr:col>
      <xdr:colOff>161925</xdr:colOff>
      <xdr:row>33</xdr:row>
      <xdr:rowOff>1</xdr:rowOff>
    </xdr:from>
    <xdr:to>
      <xdr:col>15</xdr:col>
      <xdr:colOff>342900</xdr:colOff>
      <xdr:row>35</xdr:row>
      <xdr:rowOff>76200</xdr:rowOff>
    </xdr:to>
    <xdr:sp macro="" textlink="">
      <xdr:nvSpPr>
        <xdr:cNvPr id="6" name="テキスト ボックス 5">
          <a:extLst>
            <a:ext uri="{FF2B5EF4-FFF2-40B4-BE49-F238E27FC236}">
              <a16:creationId xmlns:a16="http://schemas.microsoft.com/office/drawing/2014/main" id="{00000000-0008-0000-0B00-000006000000}"/>
            </a:ext>
          </a:extLst>
        </xdr:cNvPr>
        <xdr:cNvSpPr txBox="1"/>
      </xdr:nvSpPr>
      <xdr:spPr>
        <a:xfrm>
          <a:off x="4371975" y="8191501"/>
          <a:ext cx="3105150" cy="552449"/>
        </a:xfrm>
        <a:prstGeom prst="rect">
          <a:avLst/>
        </a:prstGeom>
        <a:solidFill>
          <a:schemeClr val="accent1">
            <a:lumMod val="50000"/>
          </a:schemeClr>
        </a:solidFill>
        <a:ln w="76200">
          <a:solidFill>
            <a:srgbClr val="FF0000"/>
          </a:solidFill>
        </a:ln>
      </xdr:spPr>
      <xdr:style>
        <a:lnRef idx="3">
          <a:schemeClr val="lt1"/>
        </a:lnRef>
        <a:fillRef idx="1">
          <a:schemeClr val="accent2"/>
        </a:fillRef>
        <a:effectRef idx="1">
          <a:schemeClr val="accent2"/>
        </a:effectRef>
        <a:fontRef idx="minor">
          <a:schemeClr val="lt1"/>
        </a:fontRef>
      </xdr:style>
      <xdr:txBody>
        <a:bodyPr vertOverflow="clip" horzOverflow="clip" wrap="square" rtlCol="0" anchor="t"/>
        <a:lstStyle/>
        <a:p>
          <a:r>
            <a:rPr lang="ja-JP" altLang="en-US" sz="1100"/>
            <a:t>微量成分に記入したものは各種計算値には換算されません。</a:t>
          </a:r>
          <a:endParaRPr lang="en-US" sz="1100"/>
        </a:p>
      </xdr:txBody>
    </xdr:sp>
    <xdr:clientData/>
  </xdr:twoCellAnchor>
  <xdr:twoCellAnchor>
    <xdr:from>
      <xdr:col>20</xdr:col>
      <xdr:colOff>3524250</xdr:colOff>
      <xdr:row>9</xdr:row>
      <xdr:rowOff>19051</xdr:rowOff>
    </xdr:from>
    <xdr:to>
      <xdr:col>21</xdr:col>
      <xdr:colOff>38100</xdr:colOff>
      <xdr:row>13</xdr:row>
      <xdr:rowOff>219075</xdr:rowOff>
    </xdr:to>
    <xdr:sp macro="" textlink="">
      <xdr:nvSpPr>
        <xdr:cNvPr id="7" name="テキスト ボックス 6">
          <a:extLst>
            <a:ext uri="{FF2B5EF4-FFF2-40B4-BE49-F238E27FC236}">
              <a16:creationId xmlns:a16="http://schemas.microsoft.com/office/drawing/2014/main" id="{00000000-0008-0000-0B00-000007000000}"/>
            </a:ext>
          </a:extLst>
        </xdr:cNvPr>
        <xdr:cNvSpPr txBox="1"/>
      </xdr:nvSpPr>
      <xdr:spPr>
        <a:xfrm>
          <a:off x="14830425" y="2447926"/>
          <a:ext cx="3105150" cy="1200149"/>
        </a:xfrm>
        <a:prstGeom prst="rect">
          <a:avLst/>
        </a:prstGeom>
        <a:solidFill>
          <a:schemeClr val="accent1">
            <a:lumMod val="50000"/>
          </a:schemeClr>
        </a:solidFill>
        <a:ln w="76200">
          <a:solidFill>
            <a:srgbClr val="FF0000"/>
          </a:solidFill>
        </a:ln>
      </xdr:spPr>
      <xdr:style>
        <a:lnRef idx="3">
          <a:schemeClr val="lt1"/>
        </a:lnRef>
        <a:fillRef idx="1">
          <a:schemeClr val="accent2"/>
        </a:fillRef>
        <a:effectRef idx="1">
          <a:schemeClr val="accent2"/>
        </a:effectRef>
        <a:fontRef idx="minor">
          <a:schemeClr val="lt1"/>
        </a:fontRef>
      </xdr:style>
      <xdr:txBody>
        <a:bodyPr vertOverflow="clip" horzOverflow="clip" wrap="square" rtlCol="0" anchor="t"/>
        <a:lstStyle/>
        <a:p>
          <a:r>
            <a:rPr lang="ja-JP" altLang="en-US" sz="1100"/>
            <a:t>温泉の基準に当てはまるが、療養泉に満たない場合の「温泉法第二条の別表に規定する○○の項により温泉に適合する。ただし療養泉には該当しないので泉質名はない」という場合は上手く動作しない場合が有ります。</a:t>
          </a:r>
          <a:endParaRPr lang="en-US" sz="1100"/>
        </a:p>
      </xdr:txBody>
    </xdr:sp>
    <xdr:clientData/>
  </xdr:twoCellAnchor>
  <xdr:twoCellAnchor>
    <xdr:from>
      <xdr:col>14</xdr:col>
      <xdr:colOff>152399</xdr:colOff>
      <xdr:row>7</xdr:row>
      <xdr:rowOff>152401</xdr:rowOff>
    </xdr:from>
    <xdr:to>
      <xdr:col>18</xdr:col>
      <xdr:colOff>314324</xdr:colOff>
      <xdr:row>12</xdr:row>
      <xdr:rowOff>114300</xdr:rowOff>
    </xdr:to>
    <xdr:sp macro="" textlink="">
      <xdr:nvSpPr>
        <xdr:cNvPr id="8" name="テキスト ボックス 7">
          <a:extLst>
            <a:ext uri="{FF2B5EF4-FFF2-40B4-BE49-F238E27FC236}">
              <a16:creationId xmlns:a16="http://schemas.microsoft.com/office/drawing/2014/main" id="{00000000-0008-0000-0B00-000008000000}"/>
            </a:ext>
          </a:extLst>
        </xdr:cNvPr>
        <xdr:cNvSpPr txBox="1"/>
      </xdr:nvSpPr>
      <xdr:spPr>
        <a:xfrm>
          <a:off x="6667499" y="2105026"/>
          <a:ext cx="3248025" cy="1200149"/>
        </a:xfrm>
        <a:prstGeom prst="rect">
          <a:avLst/>
        </a:prstGeom>
        <a:solidFill>
          <a:schemeClr val="accent1">
            <a:lumMod val="50000"/>
          </a:schemeClr>
        </a:solidFill>
        <a:ln w="76200">
          <a:solidFill>
            <a:srgbClr val="FF0000"/>
          </a:solidFill>
        </a:ln>
      </xdr:spPr>
      <xdr:style>
        <a:lnRef idx="3">
          <a:schemeClr val="lt1"/>
        </a:lnRef>
        <a:fillRef idx="1">
          <a:schemeClr val="accent2"/>
        </a:fillRef>
        <a:effectRef idx="1">
          <a:schemeClr val="accent2"/>
        </a:effectRef>
        <a:fontRef idx="minor">
          <a:schemeClr val="lt1"/>
        </a:fontRef>
      </xdr:style>
      <xdr:txBody>
        <a:bodyPr vertOverflow="clip" horzOverflow="clip" wrap="square" rtlCol="0" anchor="t"/>
        <a:lstStyle/>
        <a:p>
          <a:r>
            <a:rPr lang="ja-JP" altLang="en-US" sz="1100"/>
            <a:t>フォーマットは自由に改変しても構いませんが、</a:t>
          </a:r>
          <a:endParaRPr lang="en-US" altLang="ja-JP" sz="1100"/>
        </a:p>
        <a:p>
          <a:r>
            <a:rPr lang="ja-JP" altLang="en-US" sz="1100"/>
            <a:t>自動計算がズレたり、エラーになる場合があります。</a:t>
          </a:r>
          <a:endParaRPr lang="en-US" altLang="ja-JP" sz="1100"/>
        </a:p>
        <a:p>
          <a:endParaRPr lang="en-US" altLang="ja-JP" sz="1100"/>
        </a:p>
        <a:p>
          <a:r>
            <a:rPr lang="en-US" altLang="ja-JP" sz="1100"/>
            <a:t>Excel</a:t>
          </a:r>
          <a:r>
            <a:rPr lang="ja-JP" altLang="en-US" sz="1100"/>
            <a:t>（関数）に詳しくない人はこのままのフォーマットでご利用した方が賢明です。</a:t>
          </a:r>
          <a:endParaRPr lang="en-US" altLang="ja-JP" sz="1100"/>
        </a:p>
      </xdr:txBody>
    </xdr:sp>
    <xdr:clientData/>
  </xdr:twoCellAnchor>
  <xdr:twoCellAnchor>
    <xdr:from>
      <xdr:col>2</xdr:col>
      <xdr:colOff>190500</xdr:colOff>
      <xdr:row>9</xdr:row>
      <xdr:rowOff>28576</xdr:rowOff>
    </xdr:from>
    <xdr:to>
      <xdr:col>9</xdr:col>
      <xdr:colOff>38100</xdr:colOff>
      <xdr:row>10</xdr:row>
      <xdr:rowOff>57151</xdr:rowOff>
    </xdr:to>
    <xdr:sp macro="" textlink="">
      <xdr:nvSpPr>
        <xdr:cNvPr id="9" name="テキスト ボックス 8">
          <a:extLst>
            <a:ext uri="{FF2B5EF4-FFF2-40B4-BE49-F238E27FC236}">
              <a16:creationId xmlns:a16="http://schemas.microsoft.com/office/drawing/2014/main" id="{00000000-0008-0000-0B00-000009000000}"/>
            </a:ext>
          </a:extLst>
        </xdr:cNvPr>
        <xdr:cNvSpPr txBox="1"/>
      </xdr:nvSpPr>
      <xdr:spPr>
        <a:xfrm>
          <a:off x="1143000" y="2457451"/>
          <a:ext cx="3105150" cy="266700"/>
        </a:xfrm>
        <a:prstGeom prst="rect">
          <a:avLst/>
        </a:prstGeom>
        <a:solidFill>
          <a:schemeClr val="accent1">
            <a:lumMod val="50000"/>
          </a:schemeClr>
        </a:solidFill>
        <a:ln w="76200">
          <a:solidFill>
            <a:srgbClr val="FF0000"/>
          </a:solidFill>
        </a:ln>
      </xdr:spPr>
      <xdr:style>
        <a:lnRef idx="3">
          <a:schemeClr val="lt1"/>
        </a:lnRef>
        <a:fillRef idx="1">
          <a:schemeClr val="accent2"/>
        </a:fillRef>
        <a:effectRef idx="1">
          <a:schemeClr val="accent2"/>
        </a:effectRef>
        <a:fontRef idx="minor">
          <a:schemeClr val="lt1"/>
        </a:fontRef>
      </xdr:style>
      <xdr:txBody>
        <a:bodyPr vertOverflow="clip" horzOverflow="clip" wrap="square" rtlCol="0" anchor="t"/>
        <a:lstStyle/>
        <a:p>
          <a:r>
            <a:rPr lang="en-US" sz="1100"/>
            <a:t>pH</a:t>
          </a:r>
          <a:r>
            <a:rPr lang="ja-JP" altLang="en-US" sz="1100"/>
            <a:t>値を入力すれば、液性が自動入力されます。</a:t>
          </a:r>
          <a:endParaRPr lang="en-US" sz="1100"/>
        </a:p>
      </xdr:txBody>
    </xdr:sp>
    <xdr:clientData/>
  </xdr:twoCellAnchor>
  <xdr:twoCellAnchor>
    <xdr:from>
      <xdr:col>8</xdr:col>
      <xdr:colOff>409575</xdr:colOff>
      <xdr:row>0</xdr:row>
      <xdr:rowOff>200025</xdr:rowOff>
    </xdr:from>
    <xdr:to>
      <xdr:col>16</xdr:col>
      <xdr:colOff>276225</xdr:colOff>
      <xdr:row>3</xdr:row>
      <xdr:rowOff>19049</xdr:rowOff>
    </xdr:to>
    <xdr:sp macro="" textlink="">
      <xdr:nvSpPr>
        <xdr:cNvPr id="10" name="テキスト ボックス 9">
          <a:extLst>
            <a:ext uri="{FF2B5EF4-FFF2-40B4-BE49-F238E27FC236}">
              <a16:creationId xmlns:a16="http://schemas.microsoft.com/office/drawing/2014/main" id="{00000000-0008-0000-0B00-00000A000000}"/>
            </a:ext>
          </a:extLst>
        </xdr:cNvPr>
        <xdr:cNvSpPr txBox="1"/>
      </xdr:nvSpPr>
      <xdr:spPr>
        <a:xfrm>
          <a:off x="4143375" y="200025"/>
          <a:ext cx="3886200" cy="647699"/>
        </a:xfrm>
        <a:prstGeom prst="rect">
          <a:avLst/>
        </a:prstGeom>
        <a:solidFill>
          <a:schemeClr val="accent1">
            <a:lumMod val="50000"/>
          </a:schemeClr>
        </a:solidFill>
        <a:ln w="76200">
          <a:solidFill>
            <a:srgbClr val="FF0000"/>
          </a:solidFill>
        </a:ln>
      </xdr:spPr>
      <xdr:style>
        <a:lnRef idx="3">
          <a:schemeClr val="lt1"/>
        </a:lnRef>
        <a:fillRef idx="1">
          <a:schemeClr val="accent2"/>
        </a:fillRef>
        <a:effectRef idx="1">
          <a:schemeClr val="accent2"/>
        </a:effectRef>
        <a:fontRef idx="minor">
          <a:schemeClr val="lt1"/>
        </a:fontRef>
      </xdr:style>
      <xdr:txBody>
        <a:bodyPr vertOverflow="clip" horzOverflow="clip" wrap="square" rtlCol="0" anchor="t"/>
        <a:lstStyle/>
        <a:p>
          <a:r>
            <a:rPr lang="ja-JP" altLang="en-US" sz="1200" b="1"/>
            <a:t>このページは「入力のサンプルページ」です。</a:t>
          </a:r>
          <a:endParaRPr lang="en-US" altLang="ja-JP" sz="1200" b="1"/>
        </a:p>
        <a:p>
          <a:r>
            <a:rPr lang="ja-JP" altLang="en-US" sz="1200" b="1"/>
            <a:t>実際に入力する際はタブ「提示用」を利用してください。</a:t>
          </a:r>
          <a:endParaRPr lang="en-US" sz="1200" b="1"/>
        </a:p>
      </xdr:txBody>
    </xdr:sp>
    <xdr:clientData/>
  </xdr:twoCellAnchor>
  <xdr:twoCellAnchor>
    <xdr:from>
      <xdr:col>3</xdr:col>
      <xdr:colOff>9525</xdr:colOff>
      <xdr:row>24</xdr:row>
      <xdr:rowOff>19051</xdr:rowOff>
    </xdr:from>
    <xdr:to>
      <xdr:col>10</xdr:col>
      <xdr:colOff>485775</xdr:colOff>
      <xdr:row>27</xdr:row>
      <xdr:rowOff>190500</xdr:rowOff>
    </xdr:to>
    <xdr:sp macro="" textlink="">
      <xdr:nvSpPr>
        <xdr:cNvPr id="13" name="テキスト ボックス 12">
          <a:extLst>
            <a:ext uri="{FF2B5EF4-FFF2-40B4-BE49-F238E27FC236}">
              <a16:creationId xmlns:a16="http://schemas.microsoft.com/office/drawing/2014/main" id="{00000000-0008-0000-0B00-00000D000000}"/>
            </a:ext>
          </a:extLst>
        </xdr:cNvPr>
        <xdr:cNvSpPr txBox="1"/>
      </xdr:nvSpPr>
      <xdr:spPr>
        <a:xfrm>
          <a:off x="1438275" y="6067426"/>
          <a:ext cx="3733800" cy="885824"/>
        </a:xfrm>
        <a:prstGeom prst="rect">
          <a:avLst/>
        </a:prstGeom>
        <a:solidFill>
          <a:schemeClr val="accent1">
            <a:lumMod val="50000"/>
          </a:schemeClr>
        </a:solidFill>
        <a:ln w="76200">
          <a:solidFill>
            <a:srgbClr val="FF0000"/>
          </a:solidFill>
        </a:ln>
      </xdr:spPr>
      <xdr:style>
        <a:lnRef idx="3">
          <a:schemeClr val="lt1"/>
        </a:lnRef>
        <a:fillRef idx="1">
          <a:schemeClr val="accent2"/>
        </a:fillRef>
        <a:effectRef idx="1">
          <a:schemeClr val="accent2"/>
        </a:effectRef>
        <a:fontRef idx="minor">
          <a:schemeClr val="lt1"/>
        </a:fontRef>
      </xdr:style>
      <xdr:txBody>
        <a:bodyPr vertOverflow="clip" horzOverflow="clip" wrap="square" rtlCol="0" anchor="t"/>
        <a:lstStyle/>
        <a:p>
          <a:r>
            <a:rPr lang="ja-JP" altLang="en-US" sz="1100"/>
            <a:t>総鉄イオンしか記載がない場合は測定場所が「源泉湧出地」か「浴槽」かを確認してください。</a:t>
          </a:r>
          <a:endParaRPr lang="en-US" altLang="ja-JP" sz="1100"/>
        </a:p>
        <a:p>
          <a:r>
            <a:rPr lang="ja-JP" altLang="en-US" sz="1100"/>
            <a:t>源泉湧出地の場合は鉄</a:t>
          </a:r>
          <a:r>
            <a:rPr lang="en-US" altLang="ja-JP" sz="1100"/>
            <a:t>(Ⅱ)</a:t>
          </a:r>
          <a:r>
            <a:rPr lang="ja-JP" altLang="en-US" sz="1100"/>
            <a:t>、浴そうなど空気に長時間触れた場所だと鉄</a:t>
          </a:r>
          <a:r>
            <a:rPr lang="en-US" altLang="ja-JP" sz="1100"/>
            <a:t>(Ⅲ)</a:t>
          </a:r>
          <a:r>
            <a:rPr lang="ja-JP" altLang="en-US" sz="1100"/>
            <a:t>が主になります。</a:t>
          </a:r>
          <a:endParaRPr lang="en-US" altLang="ja-JP" sz="1100"/>
        </a:p>
        <a:p>
          <a:endParaRPr lang="en-US" sz="1100"/>
        </a:p>
      </xdr:txBody>
    </xdr:sp>
    <xdr:clientData/>
  </xdr:twoCellAnchor>
  <xdr:twoCellAnchor>
    <xdr:from>
      <xdr:col>5</xdr:col>
      <xdr:colOff>295275</xdr:colOff>
      <xdr:row>13</xdr:row>
      <xdr:rowOff>76201</xdr:rowOff>
    </xdr:from>
    <xdr:to>
      <xdr:col>10</xdr:col>
      <xdr:colOff>571500</xdr:colOff>
      <xdr:row>16</xdr:row>
      <xdr:rowOff>66675</xdr:rowOff>
    </xdr:to>
    <xdr:sp macro="" textlink="">
      <xdr:nvSpPr>
        <xdr:cNvPr id="14" name="テキスト ボックス 13">
          <a:extLst>
            <a:ext uri="{FF2B5EF4-FFF2-40B4-BE49-F238E27FC236}">
              <a16:creationId xmlns:a16="http://schemas.microsoft.com/office/drawing/2014/main" id="{00000000-0008-0000-0B00-00000E000000}"/>
            </a:ext>
          </a:extLst>
        </xdr:cNvPr>
        <xdr:cNvSpPr txBox="1"/>
      </xdr:nvSpPr>
      <xdr:spPr>
        <a:xfrm>
          <a:off x="2333625" y="3505201"/>
          <a:ext cx="2924175" cy="704849"/>
        </a:xfrm>
        <a:prstGeom prst="rect">
          <a:avLst/>
        </a:prstGeom>
        <a:solidFill>
          <a:schemeClr val="accent1">
            <a:lumMod val="50000"/>
          </a:schemeClr>
        </a:solidFill>
        <a:ln w="76200">
          <a:solidFill>
            <a:srgbClr val="FF0000"/>
          </a:solidFill>
        </a:ln>
      </xdr:spPr>
      <xdr:style>
        <a:lnRef idx="3">
          <a:schemeClr val="lt1"/>
        </a:lnRef>
        <a:fillRef idx="1">
          <a:schemeClr val="accent2"/>
        </a:fillRef>
        <a:effectRef idx="1">
          <a:schemeClr val="accent2"/>
        </a:effectRef>
        <a:fontRef idx="minor">
          <a:schemeClr val="lt1"/>
        </a:fontRef>
      </xdr:style>
      <xdr:txBody>
        <a:bodyPr vertOverflow="clip" horzOverflow="clip" wrap="square" rtlCol="0" anchor="t"/>
        <a:lstStyle/>
        <a:p>
          <a:r>
            <a:rPr lang="ja-JP" altLang="en-US" sz="1100"/>
            <a:t>「＜</a:t>
          </a:r>
          <a:r>
            <a:rPr lang="en-US" altLang="ja-JP" sz="1100"/>
            <a:t>0.1 </a:t>
          </a:r>
          <a:r>
            <a:rPr lang="ja-JP" altLang="en-US" sz="1100"/>
            <a:t>」の記載は</a:t>
          </a:r>
          <a:r>
            <a:rPr lang="en-US" altLang="ja-JP" sz="1100"/>
            <a:t>0</a:t>
          </a:r>
          <a:r>
            <a:rPr lang="ja-JP" altLang="en-US" sz="1100"/>
            <a:t>として記入してください。</a:t>
          </a:r>
          <a:endParaRPr lang="en-US" altLang="ja-JP" sz="1100"/>
        </a:p>
        <a:p>
          <a:r>
            <a:rPr lang="ja-JP" altLang="en-US" sz="1100"/>
            <a:t>原則的に合計値に加算しません。</a:t>
          </a:r>
          <a:endParaRPr lang="en-US" altLang="ja-JP" sz="1100"/>
        </a:p>
        <a:p>
          <a:r>
            <a:rPr lang="ja-JP" altLang="en-US" sz="1100"/>
            <a:t>「＜」がない、「</a:t>
          </a:r>
          <a:r>
            <a:rPr lang="en-US" altLang="ja-JP" sz="1100"/>
            <a:t>0.1</a:t>
          </a:r>
          <a:r>
            <a:rPr lang="ja-JP" altLang="en-US" sz="1100"/>
            <a:t>」はそのまま入力してください。</a:t>
          </a:r>
          <a:endParaRPr lang="en-US" altLang="ja-JP" sz="1100"/>
        </a:p>
        <a:p>
          <a:endParaRPr lang="en-US" altLang="ja-JP" sz="1100"/>
        </a:p>
      </xdr:txBody>
    </xdr:sp>
    <xdr:clientData/>
  </xdr:twoCellAnchor>
  <xdr:twoCellAnchor>
    <xdr:from>
      <xdr:col>16</xdr:col>
      <xdr:colOff>457200</xdr:colOff>
      <xdr:row>1</xdr:row>
      <xdr:rowOff>76200</xdr:rowOff>
    </xdr:from>
    <xdr:to>
      <xdr:col>20</xdr:col>
      <xdr:colOff>9525</xdr:colOff>
      <xdr:row>3</xdr:row>
      <xdr:rowOff>304800</xdr:rowOff>
    </xdr:to>
    <xdr:sp macro="" textlink="">
      <xdr:nvSpPr>
        <xdr:cNvPr id="15" name="テキスト ボックス 14">
          <a:extLst>
            <a:ext uri="{FF2B5EF4-FFF2-40B4-BE49-F238E27FC236}">
              <a16:creationId xmlns:a16="http://schemas.microsoft.com/office/drawing/2014/main" id="{00000000-0008-0000-0B00-00000F000000}"/>
            </a:ext>
          </a:extLst>
        </xdr:cNvPr>
        <xdr:cNvSpPr txBox="1"/>
      </xdr:nvSpPr>
      <xdr:spPr>
        <a:xfrm>
          <a:off x="8210550" y="428625"/>
          <a:ext cx="3105150" cy="704850"/>
        </a:xfrm>
        <a:prstGeom prst="rect">
          <a:avLst/>
        </a:prstGeom>
        <a:solidFill>
          <a:schemeClr val="accent1">
            <a:lumMod val="50000"/>
          </a:schemeClr>
        </a:solidFill>
        <a:ln w="76200">
          <a:solidFill>
            <a:srgbClr val="FF0000"/>
          </a:solidFill>
        </a:ln>
      </xdr:spPr>
      <xdr:style>
        <a:lnRef idx="3">
          <a:schemeClr val="lt1"/>
        </a:lnRef>
        <a:fillRef idx="1">
          <a:schemeClr val="accent2"/>
        </a:fillRef>
        <a:effectRef idx="1">
          <a:schemeClr val="accent2"/>
        </a:effectRef>
        <a:fontRef idx="minor">
          <a:schemeClr val="lt1"/>
        </a:fontRef>
      </xdr:style>
      <xdr:txBody>
        <a:bodyPr vertOverflow="clip" horzOverflow="clip" wrap="square" rtlCol="0" anchor="t"/>
        <a:lstStyle/>
        <a:p>
          <a:r>
            <a:rPr lang="ja-JP" altLang="en-US" sz="1100"/>
            <a:t>提示用は記入項目以外は誤消去を防ぐため、シートをロックしています。編集を行なう際はロックを解除してください。</a:t>
          </a:r>
          <a:endParaRPr lang="en-US" altLang="ja-JP" sz="1100"/>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5104;&#20998;&#34920;"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32207;&#21512;&#35413;&#2038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F"/>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F"/>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43"/>
  <sheetViews>
    <sheetView zoomScaleNormal="100" workbookViewId="0">
      <selection activeCell="D13" sqref="D13:E13"/>
    </sheetView>
  </sheetViews>
  <sheetFormatPr defaultColWidth="9.125" defaultRowHeight="21" customHeight="1" x14ac:dyDescent="0.15"/>
  <cols>
    <col min="1" max="1" width="0.25" style="228" customWidth="1"/>
    <col min="2" max="2" width="1.875" style="228" customWidth="1"/>
    <col min="3" max="3" width="5.125" style="228" customWidth="1"/>
    <col min="4" max="4" width="14.25" style="228" customWidth="1"/>
    <col min="5" max="5" width="9.875" style="228" bestFit="1" customWidth="1"/>
    <col min="6" max="6" width="6.625" style="224" customWidth="1"/>
    <col min="7" max="7" width="6.625" style="238" customWidth="1"/>
    <col min="8" max="8" width="3.625" style="228" customWidth="1"/>
    <col min="9" max="9" width="6" style="228" customWidth="1"/>
    <col min="10" max="10" width="13.75" style="228" customWidth="1"/>
    <col min="11" max="11" width="17.25" style="228" customWidth="1"/>
    <col min="12" max="12" width="6.625" style="224" customWidth="1"/>
    <col min="13" max="13" width="6.625" style="238" customWidth="1"/>
    <col min="14" max="15" width="2.375" style="228" customWidth="1"/>
    <col min="16" max="16" width="14" style="228" customWidth="1"/>
    <col min="17" max="17" width="14.875" style="228" customWidth="1"/>
    <col min="18" max="18" width="6.625" style="228" customWidth="1"/>
    <col min="19" max="19" width="6.625" style="224" customWidth="1"/>
    <col min="20" max="20" width="3.25" style="228" customWidth="1"/>
    <col min="21" max="21" width="0.25" style="228" customWidth="1"/>
    <col min="22" max="22" width="9.125" style="228"/>
    <col min="23" max="23" width="4.625" style="228" customWidth="1"/>
    <col min="24" max="24" width="19.125" style="228" customWidth="1"/>
    <col min="25" max="25" width="13.375" style="224" customWidth="1"/>
    <col min="26" max="26" width="5.75" style="224" customWidth="1"/>
    <col min="27" max="27" width="11.125" style="228" bestFit="1" customWidth="1"/>
    <col min="28" max="16384" width="9.125" style="228"/>
  </cols>
  <sheetData>
    <row r="1" spans="1:27" ht="35.25" customHeight="1" thickBot="1" x14ac:dyDescent="0.2">
      <c r="A1" s="626" t="s">
        <v>420</v>
      </c>
      <c r="B1" s="626"/>
      <c r="C1" s="626"/>
      <c r="D1" s="626"/>
      <c r="E1" s="626"/>
      <c r="F1" s="626"/>
      <c r="G1" s="626"/>
      <c r="H1" s="626"/>
      <c r="I1" s="626"/>
      <c r="J1" s="626"/>
      <c r="K1" s="626"/>
      <c r="L1" s="626"/>
      <c r="M1" s="626"/>
      <c r="N1" s="626"/>
      <c r="O1" s="626"/>
      <c r="P1" s="626"/>
      <c r="Q1" s="626"/>
      <c r="R1" s="626"/>
      <c r="S1" s="626"/>
      <c r="T1" s="626"/>
      <c r="U1" s="297"/>
    </row>
    <row r="2" spans="1:27" ht="21" customHeight="1" thickBot="1" x14ac:dyDescent="0.2">
      <c r="A2" s="297"/>
      <c r="B2" s="260"/>
      <c r="C2" s="706" t="s">
        <v>317</v>
      </c>
      <c r="D2" s="706"/>
      <c r="E2" s="706"/>
      <c r="F2" s="706"/>
      <c r="G2" s="706"/>
      <c r="H2" s="706"/>
      <c r="I2" s="706"/>
      <c r="J2" s="706"/>
      <c r="K2" s="706"/>
      <c r="L2" s="706"/>
      <c r="M2" s="706"/>
      <c r="N2" s="261"/>
      <c r="O2" s="707" t="s">
        <v>393</v>
      </c>
      <c r="P2" s="708"/>
      <c r="Q2" s="708"/>
      <c r="R2" s="708"/>
      <c r="S2" s="708"/>
      <c r="T2" s="709"/>
      <c r="U2" s="297"/>
      <c r="X2" s="355" t="s">
        <v>424</v>
      </c>
      <c r="Y2" s="356" t="s">
        <v>426</v>
      </c>
      <c r="Z2" s="356" t="s">
        <v>431</v>
      </c>
      <c r="AA2" s="357" t="s">
        <v>428</v>
      </c>
    </row>
    <row r="3" spans="1:27" ht="21" customHeight="1" x14ac:dyDescent="0.15">
      <c r="A3" s="297"/>
      <c r="B3" s="262"/>
      <c r="C3" s="634" t="s">
        <v>372</v>
      </c>
      <c r="D3" s="642" t="s">
        <v>67</v>
      </c>
      <c r="E3" s="643"/>
      <c r="F3" s="237" t="s">
        <v>430</v>
      </c>
      <c r="G3" s="277" t="s">
        <v>370</v>
      </c>
      <c r="H3" s="263"/>
      <c r="I3" s="646" t="s">
        <v>372</v>
      </c>
      <c r="J3" s="642" t="s">
        <v>67</v>
      </c>
      <c r="K3" s="643"/>
      <c r="L3" s="237" t="s">
        <v>430</v>
      </c>
      <c r="M3" s="277" t="s">
        <v>370</v>
      </c>
      <c r="N3" s="264"/>
      <c r="O3" s="258"/>
      <c r="P3" s="710" t="s">
        <v>318</v>
      </c>
      <c r="Q3" s="711"/>
      <c r="R3" s="254" t="s">
        <v>416</v>
      </c>
      <c r="S3" s="255" t="s">
        <v>370</v>
      </c>
      <c r="T3" s="259"/>
      <c r="U3" s="297"/>
      <c r="X3" s="358" t="s">
        <v>67</v>
      </c>
      <c r="Y3" s="329" t="s">
        <v>309</v>
      </c>
      <c r="Z3" s="331">
        <f>SUM(K16)</f>
        <v>0</v>
      </c>
      <c r="AA3" s="359">
        <f>IF(K16&gt;=20,20,IF(K16=19,19,IF(K16=18,18,IF(K16=17,17,IF(K16=16,16,IF(K16=15,15,IF(K16=14,14,IF(K16=13,13,IF(K16=12,12,IF(K16=11,11,IF(K16=10,10,IF(K16=9,9,IF(K16=8,8,IF(K16=7,7,IF(K16=6,6,IF(K16=5,5,IF(K16=4,4,IF(K16=3,3,IF(K16=2,2,IF(K16=1,1,IF(K16=0,0,)))))))))))))))))))))</f>
        <v>0</v>
      </c>
    </row>
    <row r="4" spans="1:27" ht="21" customHeight="1" x14ac:dyDescent="0.15">
      <c r="A4" s="297"/>
      <c r="B4" s="262"/>
      <c r="C4" s="635"/>
      <c r="D4" s="640" t="s">
        <v>155</v>
      </c>
      <c r="E4" s="641"/>
      <c r="F4" s="229">
        <v>1</v>
      </c>
      <c r="G4" s="321"/>
      <c r="H4" s="263"/>
      <c r="I4" s="647"/>
      <c r="J4" s="672" t="s">
        <v>38</v>
      </c>
      <c r="K4" s="247" t="s">
        <v>136</v>
      </c>
      <c r="L4" s="231">
        <v>1</v>
      </c>
      <c r="M4" s="317"/>
      <c r="N4" s="264"/>
      <c r="O4" s="258"/>
      <c r="P4" s="712" t="s">
        <v>295</v>
      </c>
      <c r="Q4" s="713"/>
      <c r="R4" s="225" t="s">
        <v>390</v>
      </c>
      <c r="S4" s="274">
        <f>SUM(G7)*2</f>
        <v>0</v>
      </c>
      <c r="T4" s="259"/>
      <c r="U4" s="297"/>
      <c r="X4" s="360" t="s">
        <v>318</v>
      </c>
      <c r="Y4" s="332" t="s">
        <v>309</v>
      </c>
      <c r="Z4" s="331">
        <f>SUM(Q9)</f>
        <v>0</v>
      </c>
      <c r="AA4" s="361">
        <f>IF(Q9&gt;=20,20,IF(Q9=19,19,IF(Q9=18,18,IF(Q9=17,17,IF(Q9=16,16,IF(Q9=15,15,IF(Q9=14,14,IF(Q9=13,13,IF(Q9=12,12,IF(Q9=11,11,IF(Q9=10,10,IF(Q9=9,9,IF(Q9=8,8,IF(Q9=7,7,IF(Q9=6,6,IF(Q9=5,5,IF(Q9=4,4,IF(Q9=3,3,IF(Q9=2,2,IF(Q9=1,1,IF(Q9=0,0,)))))))))))))))))))))</f>
        <v>0</v>
      </c>
    </row>
    <row r="5" spans="1:27" ht="21" customHeight="1" x14ac:dyDescent="0.15">
      <c r="A5" s="297"/>
      <c r="B5" s="262"/>
      <c r="C5" s="635"/>
      <c r="D5" s="644" t="s">
        <v>163</v>
      </c>
      <c r="E5" s="645"/>
      <c r="F5" s="230">
        <v>2</v>
      </c>
      <c r="G5" s="318"/>
      <c r="H5" s="263"/>
      <c r="I5" s="647"/>
      <c r="J5" s="672"/>
      <c r="K5" s="240" t="s">
        <v>433</v>
      </c>
      <c r="L5" s="230">
        <v>2</v>
      </c>
      <c r="M5" s="318"/>
      <c r="N5" s="264"/>
      <c r="O5" s="258"/>
      <c r="P5" s="714" t="s">
        <v>180</v>
      </c>
      <c r="Q5" s="715"/>
      <c r="R5" s="249" t="s">
        <v>389</v>
      </c>
      <c r="S5" s="275">
        <f>SUM(G8)</f>
        <v>0</v>
      </c>
      <c r="T5" s="259"/>
      <c r="U5" s="297"/>
      <c r="X5" s="358" t="s">
        <v>425</v>
      </c>
      <c r="Y5" s="353" t="s">
        <v>341</v>
      </c>
      <c r="Z5" s="330"/>
      <c r="AA5" s="359">
        <f>VLOOKUP(Y5,X12:Y18,2,0)</f>
        <v>20</v>
      </c>
    </row>
    <row r="6" spans="1:27" ht="21" customHeight="1" thickBot="1" x14ac:dyDescent="0.2">
      <c r="A6" s="297"/>
      <c r="B6" s="262"/>
      <c r="C6" s="635"/>
      <c r="D6" s="644" t="s">
        <v>382</v>
      </c>
      <c r="E6" s="645"/>
      <c r="F6" s="230">
        <v>4</v>
      </c>
      <c r="G6" s="318"/>
      <c r="H6" s="263"/>
      <c r="I6" s="647"/>
      <c r="J6" s="672"/>
      <c r="K6" s="244" t="s">
        <v>432</v>
      </c>
      <c r="L6" s="245" t="s">
        <v>374</v>
      </c>
      <c r="M6" s="319"/>
      <c r="N6" s="264"/>
      <c r="O6" s="258"/>
      <c r="P6" s="712" t="s">
        <v>193</v>
      </c>
      <c r="Q6" s="713"/>
      <c r="R6" s="225" t="s">
        <v>389</v>
      </c>
      <c r="S6" s="274">
        <f>SUM(G13)*0.6</f>
        <v>0</v>
      </c>
      <c r="T6" s="259"/>
      <c r="U6" s="297"/>
      <c r="X6" s="360" t="s">
        <v>327</v>
      </c>
      <c r="Y6" s="353" t="s">
        <v>345</v>
      </c>
      <c r="Z6" s="330"/>
      <c r="AA6" s="361">
        <f>VLOOKUP(Y6,X18:Y22,2,0)</f>
        <v>20</v>
      </c>
    </row>
    <row r="7" spans="1:27" ht="21" customHeight="1" x14ac:dyDescent="0.15">
      <c r="A7" s="297"/>
      <c r="B7" s="262"/>
      <c r="C7" s="635"/>
      <c r="D7" s="640" t="s">
        <v>170</v>
      </c>
      <c r="E7" s="641"/>
      <c r="F7" s="229">
        <v>4</v>
      </c>
      <c r="G7" s="321"/>
      <c r="H7" s="263"/>
      <c r="I7" s="647"/>
      <c r="J7" s="673" t="s">
        <v>39</v>
      </c>
      <c r="K7" s="246" t="s">
        <v>138</v>
      </c>
      <c r="L7" s="232">
        <v>1</v>
      </c>
      <c r="M7" s="310"/>
      <c r="N7" s="264"/>
      <c r="O7" s="258"/>
      <c r="P7" s="714" t="s">
        <v>38</v>
      </c>
      <c r="Q7" s="715"/>
      <c r="R7" s="249" t="s">
        <v>390</v>
      </c>
      <c r="S7" s="275">
        <f>SUM(M4:M6)*2</f>
        <v>0</v>
      </c>
      <c r="T7" s="259"/>
      <c r="U7" s="297"/>
      <c r="X7" s="358" t="s">
        <v>324</v>
      </c>
      <c r="Y7" s="329" t="s">
        <v>309</v>
      </c>
      <c r="Z7" s="331">
        <f>SUM(Q26)</f>
        <v>0</v>
      </c>
      <c r="AA7" s="359">
        <f>IF(Q26&gt;=20,20,IF(Q26=19,19,IF(Q26=18,18,IF(Q26=17,17,IF(Q26=16,16,IF(Q26=15,15,IF(Q26=14,14,IF(Q26=13,13,IF(Q26=12,12,IF(Q26=11,11,IF(Q26=10,10,IF(Q26=9,9,IF(Q26=8,8,IF(Q26=7,7,IF(Q26,6,IF(Q26=5,5,IF(Q26=4,4,IF(Q26=3,3,IF(Q26=2,2,IF(Q26=1,1,IF(Q26=0,0,)))))))))))))))))))))</f>
        <v>0</v>
      </c>
    </row>
    <row r="8" spans="1:27" ht="21" customHeight="1" thickBot="1" x14ac:dyDescent="0.2">
      <c r="A8" s="297"/>
      <c r="B8" s="262"/>
      <c r="C8" s="636"/>
      <c r="D8" s="660" t="s">
        <v>180</v>
      </c>
      <c r="E8" s="661"/>
      <c r="F8" s="236">
        <v>4</v>
      </c>
      <c r="G8" s="322"/>
      <c r="H8" s="263"/>
      <c r="I8" s="647"/>
      <c r="J8" s="674"/>
      <c r="K8" s="241" t="s">
        <v>434</v>
      </c>
      <c r="L8" s="242">
        <v>2</v>
      </c>
      <c r="M8" s="320"/>
      <c r="N8" s="264"/>
      <c r="O8" s="258"/>
      <c r="P8" s="716" t="s">
        <v>388</v>
      </c>
      <c r="Q8" s="717"/>
      <c r="R8" s="248" t="s">
        <v>390</v>
      </c>
      <c r="S8" s="276">
        <f>SUM(G20:G23)*2</f>
        <v>0</v>
      </c>
      <c r="T8" s="259"/>
      <c r="U8" s="297"/>
      <c r="X8" s="360" t="s">
        <v>436</v>
      </c>
      <c r="Y8" s="398"/>
      <c r="Z8" s="399"/>
      <c r="AA8" s="361">
        <v>0</v>
      </c>
    </row>
    <row r="9" spans="1:27" ht="21" customHeight="1" thickBot="1" x14ac:dyDescent="0.2">
      <c r="A9" s="297"/>
      <c r="B9" s="262"/>
      <c r="C9" s="637" t="s">
        <v>373</v>
      </c>
      <c r="D9" s="676" t="s">
        <v>176</v>
      </c>
      <c r="E9" s="677"/>
      <c r="F9" s="232">
        <v>20</v>
      </c>
      <c r="G9" s="310"/>
      <c r="H9" s="263"/>
      <c r="I9" s="648"/>
      <c r="J9" s="675"/>
      <c r="K9" s="243" t="s">
        <v>375</v>
      </c>
      <c r="L9" s="233" t="s">
        <v>374</v>
      </c>
      <c r="M9" s="314"/>
      <c r="N9" s="264"/>
      <c r="O9" s="258"/>
      <c r="P9" s="269" t="s">
        <v>310</v>
      </c>
      <c r="Q9" s="324">
        <f>SUM(S4:S8)</f>
        <v>0</v>
      </c>
      <c r="R9" s="270" t="s">
        <v>351</v>
      </c>
      <c r="S9" s="252" t="str">
        <f>IF(Q9&gt;=15,"超",IF(Q9&gt;=12,"多",IF(Q9&gt;=10,"有",IF(Q9&gt;=3,"小","無し"))))</f>
        <v>無し</v>
      </c>
      <c r="T9" s="259"/>
      <c r="U9" s="297"/>
      <c r="X9" s="400"/>
      <c r="Y9" s="627" t="s">
        <v>310</v>
      </c>
      <c r="Z9" s="628"/>
      <c r="AA9" s="401">
        <f>SUM(AA4:AA8)</f>
        <v>40</v>
      </c>
    </row>
    <row r="10" spans="1:27" ht="21" customHeight="1" thickBot="1" x14ac:dyDescent="0.2">
      <c r="A10" s="297"/>
      <c r="B10" s="262"/>
      <c r="C10" s="638"/>
      <c r="D10" s="644" t="s">
        <v>423</v>
      </c>
      <c r="E10" s="645"/>
      <c r="F10" s="230">
        <v>10</v>
      </c>
      <c r="G10" s="318"/>
      <c r="H10" s="263"/>
      <c r="I10" s="681" t="s">
        <v>2</v>
      </c>
      <c r="J10" s="684"/>
      <c r="K10" s="685"/>
      <c r="L10" s="309"/>
      <c r="M10" s="310"/>
      <c r="N10" s="264"/>
      <c r="O10" s="258"/>
      <c r="P10" s="633" t="s">
        <v>419</v>
      </c>
      <c r="Q10" s="633"/>
      <c r="R10" s="633"/>
      <c r="S10" s="633"/>
      <c r="T10" s="259"/>
      <c r="U10" s="297"/>
      <c r="Y10" s="378" t="s">
        <v>424</v>
      </c>
      <c r="Z10" s="379"/>
      <c r="AA10" s="354" t="str">
        <f>IF(AA9&gt;=90,"S",IF(AA9&gt;=80,"A",IF(AA9&gt;=70,"B",IF(AA9&gt;=60,"C","D"))))</f>
        <v>D</v>
      </c>
    </row>
    <row r="11" spans="1:27" ht="21" customHeight="1" thickBot="1" x14ac:dyDescent="0.2">
      <c r="A11" s="297"/>
      <c r="B11" s="262"/>
      <c r="C11" s="638"/>
      <c r="D11" s="669" t="s">
        <v>437</v>
      </c>
      <c r="E11" s="670"/>
      <c r="F11" s="671"/>
      <c r="G11" s="323"/>
      <c r="H11" s="263"/>
      <c r="I11" s="682"/>
      <c r="J11" s="686"/>
      <c r="K11" s="687"/>
      <c r="L11" s="311"/>
      <c r="M11" s="312"/>
      <c r="N11" s="264"/>
      <c r="O11" s="662" t="s">
        <v>394</v>
      </c>
      <c r="P11" s="663"/>
      <c r="Q11" s="663"/>
      <c r="R11" s="663"/>
      <c r="S11" s="663"/>
      <c r="T11" s="664"/>
      <c r="U11" s="297"/>
    </row>
    <row r="12" spans="1:27" ht="21" customHeight="1" thickBot="1" x14ac:dyDescent="0.2">
      <c r="A12" s="297"/>
      <c r="B12" s="262"/>
      <c r="C12" s="638"/>
      <c r="D12" s="644" t="s">
        <v>422</v>
      </c>
      <c r="E12" s="645"/>
      <c r="F12" s="230">
        <v>15</v>
      </c>
      <c r="G12" s="318"/>
      <c r="H12" s="263"/>
      <c r="I12" s="683"/>
      <c r="J12" s="654"/>
      <c r="K12" s="655"/>
      <c r="L12" s="313"/>
      <c r="M12" s="314"/>
      <c r="N12" s="264"/>
      <c r="O12" s="256"/>
      <c r="P12" s="665" t="s">
        <v>64</v>
      </c>
      <c r="Q12" s="666"/>
      <c r="R12" s="291" t="s">
        <v>430</v>
      </c>
      <c r="S12" s="292" t="s">
        <v>370</v>
      </c>
      <c r="T12" s="257"/>
      <c r="U12" s="297"/>
      <c r="X12" s="327" t="s">
        <v>342</v>
      </c>
      <c r="Y12" s="328">
        <v>10</v>
      </c>
      <c r="Z12" s="328"/>
    </row>
    <row r="13" spans="1:27" ht="21" customHeight="1" thickBot="1" x14ac:dyDescent="0.2">
      <c r="A13" s="297"/>
      <c r="B13" s="262"/>
      <c r="C13" s="638"/>
      <c r="D13" s="640" t="s">
        <v>381</v>
      </c>
      <c r="E13" s="641"/>
      <c r="F13" s="229">
        <v>8</v>
      </c>
      <c r="G13" s="321"/>
      <c r="H13" s="263"/>
      <c r="I13" s="284" t="s">
        <v>383</v>
      </c>
      <c r="J13" s="285"/>
      <c r="K13" s="285"/>
      <c r="L13" s="286">
        <f>SUM(G4:G23,M4:M12)</f>
        <v>0</v>
      </c>
      <c r="M13" s="287">
        <f>IF(L13&gt;=20,20,IF(L13=19,19,IF(L13=18,18,IF(L13=17,17,IF(L13=16,16,IF(L13=15,15,IF(L13=14,14,IF(L13=13,13,IF(L13=12,12,IF(L13=11,11,IF(L13=10,10,IF(L13=9,9,IF(L13=8,8,IF(L13=7,7,IF(L13=6,6,IF(L13=5,5,IF(L13=4,4,IF(L13=3,3,IF(L13=2,2,IF(L13=1,1,IF(L13=0,0,)))))))))))))))))))))</f>
        <v>0</v>
      </c>
      <c r="N13" s="264"/>
      <c r="O13" s="256"/>
      <c r="P13" s="700" t="s">
        <v>395</v>
      </c>
      <c r="Q13" s="701"/>
      <c r="R13" s="253">
        <v>3</v>
      </c>
      <c r="S13" s="302"/>
      <c r="T13" s="257"/>
      <c r="U13" s="297"/>
      <c r="X13" s="327" t="s">
        <v>340</v>
      </c>
      <c r="Y13" s="328">
        <v>15</v>
      </c>
      <c r="Z13" s="328"/>
    </row>
    <row r="14" spans="1:27" ht="21" customHeight="1" thickBot="1" x14ac:dyDescent="0.2">
      <c r="A14" s="297"/>
      <c r="B14" s="262"/>
      <c r="C14" s="639"/>
      <c r="D14" s="660" t="s">
        <v>203</v>
      </c>
      <c r="E14" s="661"/>
      <c r="F14" s="236">
        <v>15</v>
      </c>
      <c r="G14" s="322"/>
      <c r="H14" s="263"/>
      <c r="I14" s="652" t="s">
        <v>380</v>
      </c>
      <c r="J14" s="694" t="s">
        <v>144</v>
      </c>
      <c r="K14" s="695"/>
      <c r="L14" s="288">
        <v>-3</v>
      </c>
      <c r="M14" s="315"/>
      <c r="N14" s="264"/>
      <c r="O14" s="256"/>
      <c r="P14" s="702" t="s">
        <v>392</v>
      </c>
      <c r="Q14" s="703"/>
      <c r="R14" s="250">
        <v>7</v>
      </c>
      <c r="S14" s="303"/>
      <c r="T14" s="257"/>
      <c r="U14" s="297"/>
      <c r="X14" s="327" t="s">
        <v>341</v>
      </c>
      <c r="Y14" s="328">
        <v>20</v>
      </c>
      <c r="Z14" s="328"/>
    </row>
    <row r="15" spans="1:27" ht="21" customHeight="1" thickBot="1" x14ac:dyDescent="0.2">
      <c r="A15" s="297"/>
      <c r="B15" s="262"/>
      <c r="C15" s="646" t="s">
        <v>256</v>
      </c>
      <c r="D15" s="234" t="s">
        <v>107</v>
      </c>
      <c r="E15" s="280" t="s">
        <v>407</v>
      </c>
      <c r="F15" s="232">
        <v>20</v>
      </c>
      <c r="G15" s="310"/>
      <c r="H15" s="263"/>
      <c r="I15" s="653"/>
      <c r="J15" s="704" t="s">
        <v>146</v>
      </c>
      <c r="K15" s="705"/>
      <c r="L15" s="289">
        <v>10</v>
      </c>
      <c r="M15" s="316"/>
      <c r="N15" s="264"/>
      <c r="O15" s="256"/>
      <c r="P15" s="700" t="s">
        <v>391</v>
      </c>
      <c r="Q15" s="701"/>
      <c r="R15" s="253" t="s">
        <v>399</v>
      </c>
      <c r="S15" s="302"/>
      <c r="T15" s="257"/>
      <c r="U15" s="297"/>
      <c r="X15" s="327" t="s">
        <v>321</v>
      </c>
      <c r="Y15" s="328">
        <v>15</v>
      </c>
      <c r="Z15" s="328"/>
    </row>
    <row r="16" spans="1:27" ht="21" customHeight="1" thickBot="1" x14ac:dyDescent="0.2">
      <c r="A16" s="297"/>
      <c r="B16" s="262"/>
      <c r="C16" s="647"/>
      <c r="D16" s="235" t="s">
        <v>111</v>
      </c>
      <c r="E16" s="281" t="s">
        <v>408</v>
      </c>
      <c r="F16" s="230">
        <v>10</v>
      </c>
      <c r="G16" s="318"/>
      <c r="H16" s="375"/>
      <c r="I16" s="293"/>
      <c r="J16" s="294" t="s">
        <v>65</v>
      </c>
      <c r="K16" s="295">
        <f>SUM(M13,M14,M15)</f>
        <v>0</v>
      </c>
      <c r="L16" s="295" t="s">
        <v>66</v>
      </c>
      <c r="M16" s="296" t="str">
        <f>IF(K16&gt;=20,"S",IF(K16&gt;=16,"A",IF(K16&gt;=11,"B",IF(K16&gt;=6,"C","D"))))</f>
        <v>D</v>
      </c>
      <c r="N16" s="374"/>
      <c r="O16" s="256"/>
      <c r="P16" s="702" t="s">
        <v>1</v>
      </c>
      <c r="Q16" s="703"/>
      <c r="R16" s="250">
        <v>1</v>
      </c>
      <c r="S16" s="303"/>
      <c r="T16" s="257"/>
      <c r="U16" s="297"/>
      <c r="X16" s="327" t="s">
        <v>343</v>
      </c>
      <c r="Y16" s="328">
        <v>-20</v>
      </c>
      <c r="Z16" s="328"/>
    </row>
    <row r="17" spans="1:26" ht="21" customHeight="1" thickBot="1" x14ac:dyDescent="0.2">
      <c r="A17" s="297"/>
      <c r="B17" s="262"/>
      <c r="C17" s="647"/>
      <c r="D17" s="678" t="s">
        <v>405</v>
      </c>
      <c r="E17" s="282" t="s">
        <v>409</v>
      </c>
      <c r="F17" s="229">
        <v>4</v>
      </c>
      <c r="G17" s="321"/>
      <c r="H17" s="367"/>
      <c r="I17" s="362"/>
      <c r="J17" s="362"/>
      <c r="K17" s="362"/>
      <c r="L17" s="363"/>
      <c r="M17" s="363"/>
      <c r="N17" s="362"/>
      <c r="O17" s="367"/>
      <c r="P17" s="700" t="s">
        <v>106</v>
      </c>
      <c r="Q17" s="701"/>
      <c r="R17" s="253">
        <v>1</v>
      </c>
      <c r="S17" s="302"/>
      <c r="T17" s="257"/>
      <c r="U17" s="297"/>
      <c r="X17" s="327"/>
      <c r="Y17" s="328"/>
      <c r="Z17" s="328"/>
    </row>
    <row r="18" spans="1:26" ht="21" customHeight="1" x14ac:dyDescent="0.15">
      <c r="A18" s="297"/>
      <c r="B18" s="262"/>
      <c r="C18" s="647"/>
      <c r="D18" s="678"/>
      <c r="E18" s="282" t="s">
        <v>410</v>
      </c>
      <c r="F18" s="229">
        <v>2</v>
      </c>
      <c r="G18" s="321"/>
      <c r="H18" s="367"/>
      <c r="I18" s="649" t="s">
        <v>371</v>
      </c>
      <c r="J18" s="667" t="s">
        <v>384</v>
      </c>
      <c r="K18" s="668"/>
      <c r="L18" s="368">
        <v>1</v>
      </c>
      <c r="M18" s="369"/>
      <c r="N18" s="256"/>
      <c r="O18" s="367"/>
      <c r="P18" s="702" t="s">
        <v>396</v>
      </c>
      <c r="Q18" s="703"/>
      <c r="R18" s="250" t="s">
        <v>400</v>
      </c>
      <c r="S18" s="303"/>
      <c r="T18" s="257"/>
      <c r="U18" s="297"/>
      <c r="X18" s="327" t="s">
        <v>345</v>
      </c>
      <c r="Y18" s="328">
        <v>20</v>
      </c>
      <c r="Z18" s="328"/>
    </row>
    <row r="19" spans="1:26" ht="21" customHeight="1" x14ac:dyDescent="0.15">
      <c r="A19" s="297"/>
      <c r="B19" s="262"/>
      <c r="C19" s="647"/>
      <c r="D19" s="235" t="s">
        <v>120</v>
      </c>
      <c r="E19" s="281" t="s">
        <v>411</v>
      </c>
      <c r="F19" s="230">
        <v>1</v>
      </c>
      <c r="G19" s="318"/>
      <c r="H19" s="367"/>
      <c r="I19" s="650"/>
      <c r="J19" s="656" t="s">
        <v>385</v>
      </c>
      <c r="K19" s="657"/>
      <c r="L19" s="227">
        <v>3</v>
      </c>
      <c r="M19" s="370"/>
      <c r="N19" s="367"/>
      <c r="O19" s="367"/>
      <c r="P19" s="700" t="s">
        <v>401</v>
      </c>
      <c r="Q19" s="701"/>
      <c r="R19" s="253" t="s">
        <v>399</v>
      </c>
      <c r="S19" s="302"/>
      <c r="T19" s="257"/>
      <c r="U19" s="297"/>
      <c r="X19" s="327" t="s">
        <v>323</v>
      </c>
      <c r="Y19" s="328">
        <v>15</v>
      </c>
      <c r="Z19" s="328"/>
    </row>
    <row r="20" spans="1:26" ht="21" customHeight="1" x14ac:dyDescent="0.15">
      <c r="A20" s="297"/>
      <c r="B20" s="262"/>
      <c r="C20" s="647"/>
      <c r="D20" s="678" t="s">
        <v>406</v>
      </c>
      <c r="E20" s="282" t="s">
        <v>412</v>
      </c>
      <c r="F20" s="229">
        <v>2</v>
      </c>
      <c r="G20" s="321"/>
      <c r="H20" s="367"/>
      <c r="I20" s="650"/>
      <c r="J20" s="688" t="s">
        <v>386</v>
      </c>
      <c r="K20" s="689"/>
      <c r="L20" s="226">
        <v>3</v>
      </c>
      <c r="M20" s="371"/>
      <c r="N20" s="367"/>
      <c r="O20" s="367"/>
      <c r="P20" s="702" t="s">
        <v>403</v>
      </c>
      <c r="Q20" s="703"/>
      <c r="R20" s="250">
        <v>2</v>
      </c>
      <c r="S20" s="303"/>
      <c r="T20" s="257"/>
      <c r="U20" s="297"/>
      <c r="X20" s="327" t="s">
        <v>319</v>
      </c>
      <c r="Y20" s="328">
        <v>10</v>
      </c>
      <c r="Z20" s="328"/>
    </row>
    <row r="21" spans="1:26" ht="21" customHeight="1" x14ac:dyDescent="0.15">
      <c r="A21" s="297"/>
      <c r="B21" s="262"/>
      <c r="C21" s="647"/>
      <c r="D21" s="678"/>
      <c r="E21" s="282" t="s">
        <v>413</v>
      </c>
      <c r="F21" s="229">
        <v>4</v>
      </c>
      <c r="G21" s="321"/>
      <c r="H21" s="367"/>
      <c r="I21" s="650"/>
      <c r="J21" s="656" t="s">
        <v>376</v>
      </c>
      <c r="K21" s="657"/>
      <c r="L21" s="227">
        <v>1</v>
      </c>
      <c r="M21" s="370"/>
      <c r="N21" s="367"/>
      <c r="O21" s="367"/>
      <c r="P21" s="700" t="s">
        <v>404</v>
      </c>
      <c r="Q21" s="701"/>
      <c r="R21" s="253">
        <v>2</v>
      </c>
      <c r="S21" s="302"/>
      <c r="T21" s="257"/>
      <c r="U21" s="297"/>
      <c r="X21" s="327" t="s">
        <v>427</v>
      </c>
      <c r="Y21" s="328">
        <v>0</v>
      </c>
      <c r="Z21" s="328"/>
    </row>
    <row r="22" spans="1:26" ht="21" customHeight="1" x14ac:dyDescent="0.15">
      <c r="A22" s="297"/>
      <c r="B22" s="262"/>
      <c r="C22" s="647"/>
      <c r="D22" s="235" t="s">
        <v>130</v>
      </c>
      <c r="E22" s="281" t="s">
        <v>414</v>
      </c>
      <c r="F22" s="230">
        <v>10</v>
      </c>
      <c r="G22" s="318"/>
      <c r="H22" s="367"/>
      <c r="I22" s="650"/>
      <c r="J22" s="688" t="s">
        <v>387</v>
      </c>
      <c r="K22" s="689"/>
      <c r="L22" s="226">
        <v>1</v>
      </c>
      <c r="M22" s="371"/>
      <c r="N22" s="367"/>
      <c r="O22" s="367"/>
      <c r="P22" s="702" t="s">
        <v>402</v>
      </c>
      <c r="Q22" s="703"/>
      <c r="R22" s="250">
        <v>2</v>
      </c>
      <c r="S22" s="303"/>
      <c r="T22" s="257"/>
      <c r="U22" s="297"/>
      <c r="X22" s="327" t="s">
        <v>344</v>
      </c>
      <c r="Y22" s="328">
        <v>-20</v>
      </c>
      <c r="Z22" s="328"/>
    </row>
    <row r="23" spans="1:26" ht="21" customHeight="1" thickBot="1" x14ac:dyDescent="0.2">
      <c r="A23" s="297"/>
      <c r="B23" s="262"/>
      <c r="C23" s="648"/>
      <c r="D23" s="278" t="s">
        <v>134</v>
      </c>
      <c r="E23" s="283" t="s">
        <v>415</v>
      </c>
      <c r="F23" s="233">
        <v>20</v>
      </c>
      <c r="G23" s="377"/>
      <c r="H23" s="367"/>
      <c r="I23" s="650"/>
      <c r="J23" s="656" t="s">
        <v>378</v>
      </c>
      <c r="K23" s="657"/>
      <c r="L23" s="227">
        <v>1</v>
      </c>
      <c r="M23" s="370"/>
      <c r="N23" s="367"/>
      <c r="O23" s="367"/>
      <c r="P23" s="692" t="s">
        <v>398</v>
      </c>
      <c r="Q23" s="693"/>
      <c r="R23" s="271">
        <v>3</v>
      </c>
      <c r="S23" s="304"/>
      <c r="T23" s="257"/>
      <c r="U23" s="297"/>
    </row>
    <row r="24" spans="1:26" ht="21" customHeight="1" thickBot="1" x14ac:dyDescent="0.2">
      <c r="A24" s="297"/>
      <c r="B24" s="262"/>
      <c r="C24" s="265"/>
      <c r="D24" s="263"/>
      <c r="E24" s="279"/>
      <c r="F24" s="251"/>
      <c r="G24" s="376"/>
      <c r="H24" s="367"/>
      <c r="I24" s="650"/>
      <c r="J24" s="688" t="s">
        <v>379</v>
      </c>
      <c r="K24" s="689"/>
      <c r="L24" s="226">
        <v>1</v>
      </c>
      <c r="M24" s="371"/>
      <c r="N24" s="367"/>
      <c r="O24" s="367"/>
      <c r="P24" s="690"/>
      <c r="Q24" s="691"/>
      <c r="R24" s="307"/>
      <c r="S24" s="305"/>
      <c r="T24" s="257"/>
      <c r="U24" s="297"/>
      <c r="Y24" s="224" t="s">
        <v>313</v>
      </c>
    </row>
    <row r="25" spans="1:26" ht="21" customHeight="1" thickBot="1" x14ac:dyDescent="0.2">
      <c r="A25" s="297"/>
      <c r="B25" s="262"/>
      <c r="C25" s="696" t="s">
        <v>68</v>
      </c>
      <c r="D25" s="629" t="s">
        <v>417</v>
      </c>
      <c r="E25" s="629"/>
      <c r="F25" s="629"/>
      <c r="G25" s="630"/>
      <c r="H25" s="367"/>
      <c r="I25" s="650"/>
      <c r="J25" s="656" t="s">
        <v>377</v>
      </c>
      <c r="K25" s="657"/>
      <c r="L25" s="227">
        <v>2</v>
      </c>
      <c r="M25" s="370"/>
      <c r="N25" s="367"/>
      <c r="O25" s="367"/>
      <c r="P25" s="698"/>
      <c r="Q25" s="699"/>
      <c r="R25" s="308"/>
      <c r="S25" s="306"/>
      <c r="T25" s="257"/>
      <c r="U25" s="297"/>
      <c r="Y25" s="224" t="s">
        <v>332</v>
      </c>
    </row>
    <row r="26" spans="1:26" ht="21" customHeight="1" thickBot="1" x14ac:dyDescent="0.2">
      <c r="A26" s="297"/>
      <c r="B26" s="262"/>
      <c r="C26" s="697"/>
      <c r="D26" s="631" t="s">
        <v>418</v>
      </c>
      <c r="E26" s="631"/>
      <c r="F26" s="631"/>
      <c r="G26" s="632"/>
      <c r="H26" s="367"/>
      <c r="I26" s="651"/>
      <c r="J26" s="679"/>
      <c r="K26" s="680"/>
      <c r="L26" s="372"/>
      <c r="M26" s="373"/>
      <c r="N26" s="364"/>
      <c r="O26" s="364"/>
      <c r="P26" s="272" t="s">
        <v>397</v>
      </c>
      <c r="Q26" s="325">
        <f>SUM(M18:M26,S13:S25)</f>
        <v>0</v>
      </c>
      <c r="R26" s="290" t="s">
        <v>66</v>
      </c>
      <c r="S26" s="273" t="str">
        <f>IF(Q26&gt;=20,"S",IF(Q26&gt;=16,"A",IF(Q26&gt;=10,"B",IF(Q26&gt;=9,"C","D"))))</f>
        <v>D</v>
      </c>
      <c r="T26" s="257"/>
      <c r="U26" s="297"/>
      <c r="Y26" s="224" t="s">
        <v>333</v>
      </c>
    </row>
    <row r="27" spans="1:26" ht="21" customHeight="1" thickBot="1" x14ac:dyDescent="0.2">
      <c r="A27" s="297"/>
      <c r="B27" s="266"/>
      <c r="C27" s="267"/>
      <c r="D27" s="267"/>
      <c r="E27" s="267"/>
      <c r="F27" s="268"/>
      <c r="G27" s="376"/>
      <c r="H27" s="364"/>
      <c r="I27" s="364"/>
      <c r="J27" s="364"/>
      <c r="K27" s="364"/>
      <c r="L27" s="365"/>
      <c r="M27" s="366"/>
      <c r="N27" s="364"/>
      <c r="O27" s="364"/>
      <c r="P27" s="658" t="s">
        <v>421</v>
      </c>
      <c r="Q27" s="659"/>
      <c r="R27" s="659"/>
      <c r="S27" s="659"/>
      <c r="T27" s="301"/>
      <c r="U27" s="297"/>
      <c r="Y27" s="224" t="s">
        <v>334</v>
      </c>
    </row>
    <row r="28" spans="1:26" ht="21" customHeight="1" x14ac:dyDescent="0.15">
      <c r="A28" s="297"/>
      <c r="B28" s="297"/>
      <c r="C28" s="297"/>
      <c r="D28" s="297"/>
      <c r="E28" s="297"/>
      <c r="F28" s="298"/>
      <c r="G28" s="299"/>
      <c r="H28" s="297"/>
      <c r="I28" s="297"/>
      <c r="J28" s="297"/>
      <c r="K28" s="297"/>
      <c r="L28" s="298"/>
      <c r="M28" s="299"/>
      <c r="N28" s="297"/>
      <c r="O28" s="297"/>
      <c r="P28" s="300"/>
      <c r="Q28" s="300"/>
      <c r="R28" s="300"/>
      <c r="S28" s="300"/>
      <c r="T28" s="300"/>
      <c r="U28" s="297"/>
      <c r="Y28" s="224" t="s">
        <v>335</v>
      </c>
    </row>
    <row r="29" spans="1:26" ht="21" customHeight="1" x14ac:dyDescent="0.15">
      <c r="A29" s="297"/>
    </row>
    <row r="30" spans="1:26" ht="21" customHeight="1" x14ac:dyDescent="0.15">
      <c r="A30" s="297"/>
    </row>
    <row r="31" spans="1:26" ht="21" customHeight="1" x14ac:dyDescent="0.15">
      <c r="A31" s="297"/>
      <c r="D31" s="222"/>
      <c r="E31" s="223"/>
    </row>
    <row r="32" spans="1:26" ht="21" customHeight="1" x14ac:dyDescent="0.15">
      <c r="A32" s="297"/>
      <c r="D32" s="221"/>
      <c r="E32" s="221"/>
    </row>
    <row r="33" spans="1:7" ht="21" customHeight="1" x14ac:dyDescent="0.15">
      <c r="A33" s="297"/>
      <c r="D33" s="221"/>
      <c r="E33" s="221"/>
    </row>
    <row r="34" spans="1:7" ht="21" customHeight="1" x14ac:dyDescent="0.15">
      <c r="A34" s="297"/>
      <c r="D34" s="221"/>
      <c r="E34" s="221"/>
    </row>
    <row r="35" spans="1:7" ht="21" customHeight="1" x14ac:dyDescent="0.15">
      <c r="A35" s="297"/>
      <c r="D35" s="221"/>
      <c r="E35" s="221"/>
    </row>
    <row r="36" spans="1:7" ht="21" customHeight="1" x14ac:dyDescent="0.15">
      <c r="A36" s="297"/>
      <c r="D36" s="221"/>
      <c r="E36" s="221"/>
    </row>
    <row r="37" spans="1:7" ht="21" customHeight="1" x14ac:dyDescent="0.15">
      <c r="A37" s="297"/>
    </row>
    <row r="38" spans="1:7" ht="21" customHeight="1" x14ac:dyDescent="0.15">
      <c r="F38" s="223"/>
      <c r="G38" s="239"/>
    </row>
    <row r="39" spans="1:7" ht="21" customHeight="1" x14ac:dyDescent="0.15">
      <c r="F39" s="222"/>
    </row>
    <row r="40" spans="1:7" ht="21" customHeight="1" x14ac:dyDescent="0.15">
      <c r="F40" s="222"/>
    </row>
    <row r="41" spans="1:7" ht="21" customHeight="1" x14ac:dyDescent="0.15">
      <c r="F41" s="222"/>
    </row>
    <row r="42" spans="1:7" ht="21" customHeight="1" x14ac:dyDescent="0.15">
      <c r="F42" s="222"/>
    </row>
    <row r="43" spans="1:7" ht="21" customHeight="1" x14ac:dyDescent="0.15">
      <c r="F43" s="222"/>
    </row>
  </sheetData>
  <sheetProtection sheet="1" objects="1" scenarios="1"/>
  <mergeCells count="68">
    <mergeCell ref="P13:Q13"/>
    <mergeCell ref="C2:M2"/>
    <mergeCell ref="O2:T2"/>
    <mergeCell ref="P3:Q3"/>
    <mergeCell ref="P14:Q14"/>
    <mergeCell ref="P4:Q4"/>
    <mergeCell ref="P5:Q5"/>
    <mergeCell ref="P6:Q6"/>
    <mergeCell ref="P7:Q7"/>
    <mergeCell ref="P8:Q8"/>
    <mergeCell ref="J3:K3"/>
    <mergeCell ref="P24:Q24"/>
    <mergeCell ref="P23:Q23"/>
    <mergeCell ref="J14:K14"/>
    <mergeCell ref="C25:C26"/>
    <mergeCell ref="C15:C23"/>
    <mergeCell ref="P25:Q25"/>
    <mergeCell ref="P15:Q15"/>
    <mergeCell ref="P16:Q16"/>
    <mergeCell ref="P18:Q18"/>
    <mergeCell ref="P20:Q20"/>
    <mergeCell ref="P17:Q17"/>
    <mergeCell ref="P19:Q19"/>
    <mergeCell ref="P21:Q21"/>
    <mergeCell ref="P22:Q22"/>
    <mergeCell ref="J15:K15"/>
    <mergeCell ref="J22:K22"/>
    <mergeCell ref="D20:D21"/>
    <mergeCell ref="J26:K26"/>
    <mergeCell ref="I10:I12"/>
    <mergeCell ref="J10:K10"/>
    <mergeCell ref="J11:K11"/>
    <mergeCell ref="J24:K24"/>
    <mergeCell ref="J25:K25"/>
    <mergeCell ref="D17:D18"/>
    <mergeCell ref="J20:K20"/>
    <mergeCell ref="P27:S27"/>
    <mergeCell ref="D6:E6"/>
    <mergeCell ref="D7:E7"/>
    <mergeCell ref="D8:E8"/>
    <mergeCell ref="O11:T11"/>
    <mergeCell ref="P12:Q12"/>
    <mergeCell ref="J18:K18"/>
    <mergeCell ref="D11:F11"/>
    <mergeCell ref="J19:K19"/>
    <mergeCell ref="J21:K21"/>
    <mergeCell ref="D14:E14"/>
    <mergeCell ref="J4:J6"/>
    <mergeCell ref="J7:J9"/>
    <mergeCell ref="D9:E9"/>
    <mergeCell ref="D10:E10"/>
    <mergeCell ref="D12:E12"/>
    <mergeCell ref="A1:T1"/>
    <mergeCell ref="Y9:Z9"/>
    <mergeCell ref="D25:G25"/>
    <mergeCell ref="D26:G26"/>
    <mergeCell ref="P10:S10"/>
    <mergeCell ref="C3:C8"/>
    <mergeCell ref="C9:C14"/>
    <mergeCell ref="D13:E13"/>
    <mergeCell ref="D3:E3"/>
    <mergeCell ref="D4:E4"/>
    <mergeCell ref="D5:E5"/>
    <mergeCell ref="I3:I9"/>
    <mergeCell ref="I18:I26"/>
    <mergeCell ref="I14:I15"/>
    <mergeCell ref="J12:K12"/>
    <mergeCell ref="J23:K23"/>
  </mergeCells>
  <phoneticPr fontId="109"/>
  <dataValidations count="2">
    <dataValidation type="list" allowBlank="1" showInputMessage="1" showErrorMessage="1" sqref="Y5" xr:uid="{00000000-0002-0000-0300-000000000000}">
      <formula1>$X$12:$X$16</formula1>
    </dataValidation>
    <dataValidation type="list" allowBlank="1" showInputMessage="1" showErrorMessage="1" sqref="Y6" xr:uid="{00000000-0002-0000-0300-000001000000}">
      <formula1>$X$18:$X$22</formula1>
    </dataValidation>
  </dataValidations>
  <pageMargins left="0.7" right="0.7" top="0.75" bottom="0.75" header="0.3" footer="0.3"/>
  <pageSetup paperSize="9" orientation="landscape" horizontalDpi="4294967292"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D11"/>
  <sheetViews>
    <sheetView zoomScaleNormal="100" workbookViewId="0">
      <selection activeCell="D13" sqref="D13:E13"/>
    </sheetView>
  </sheetViews>
  <sheetFormatPr defaultRowHeight="38.25" customHeight="1" x14ac:dyDescent="0.15"/>
  <cols>
    <col min="1" max="1" width="16.375" customWidth="1"/>
    <col min="2" max="2" width="26.125" customWidth="1"/>
    <col min="3" max="3" width="62.375" customWidth="1"/>
    <col min="4" max="4" width="71.375" customWidth="1"/>
  </cols>
  <sheetData>
    <row r="1" spans="1:4" ht="38.25" customHeight="1" x14ac:dyDescent="0.15">
      <c r="A1" s="15" t="s">
        <v>150</v>
      </c>
      <c r="B1" s="16" t="s">
        <v>151</v>
      </c>
      <c r="C1" s="409" t="s">
        <v>152</v>
      </c>
      <c r="D1" s="29" t="s">
        <v>153</v>
      </c>
    </row>
    <row r="2" spans="1:4" ht="38.25" customHeight="1" x14ac:dyDescent="0.15">
      <c r="A2" s="19" t="s">
        <v>155</v>
      </c>
      <c r="B2" s="408" t="s">
        <v>156</v>
      </c>
      <c r="C2" s="404" t="s">
        <v>157</v>
      </c>
      <c r="D2" s="33" t="s">
        <v>158</v>
      </c>
    </row>
    <row r="3" spans="1:4" ht="38.25" customHeight="1" x14ac:dyDescent="0.15">
      <c r="A3" s="407" t="s">
        <v>163</v>
      </c>
      <c r="B3" s="405" t="s">
        <v>164</v>
      </c>
      <c r="C3" s="403" t="s">
        <v>447</v>
      </c>
      <c r="D3" s="406" t="s">
        <v>165</v>
      </c>
    </row>
    <row r="4" spans="1:4" ht="38.25" customHeight="1" x14ac:dyDescent="0.15">
      <c r="A4" s="19" t="s">
        <v>170</v>
      </c>
      <c r="B4" s="410" t="s">
        <v>299</v>
      </c>
      <c r="C4" s="404" t="s">
        <v>452</v>
      </c>
      <c r="D4" s="33" t="s">
        <v>171</v>
      </c>
    </row>
    <row r="5" spans="1:4" ht="38.25" customHeight="1" x14ac:dyDescent="0.15">
      <c r="A5" s="407" t="s">
        <v>176</v>
      </c>
      <c r="B5" s="411" t="s">
        <v>300</v>
      </c>
      <c r="C5" s="403" t="s">
        <v>453</v>
      </c>
      <c r="D5" s="406" t="s">
        <v>177</v>
      </c>
    </row>
    <row r="6" spans="1:4" ht="38.25" customHeight="1" x14ac:dyDescent="0.15">
      <c r="A6" s="19" t="s">
        <v>180</v>
      </c>
      <c r="B6" s="410" t="s">
        <v>181</v>
      </c>
      <c r="C6" s="404" t="s">
        <v>448</v>
      </c>
      <c r="D6" s="33" t="s">
        <v>182</v>
      </c>
    </row>
    <row r="7" spans="1:4" ht="38.25" customHeight="1" x14ac:dyDescent="0.15">
      <c r="A7" s="407" t="s">
        <v>186</v>
      </c>
      <c r="B7" s="405" t="s">
        <v>187</v>
      </c>
      <c r="C7" s="403" t="s">
        <v>449</v>
      </c>
      <c r="D7" s="406" t="s">
        <v>188</v>
      </c>
    </row>
    <row r="8" spans="1:4" ht="38.25" customHeight="1" x14ac:dyDescent="0.15">
      <c r="A8" s="19" t="s">
        <v>193</v>
      </c>
      <c r="B8" s="410" t="s">
        <v>301</v>
      </c>
      <c r="C8" s="404" t="s">
        <v>450</v>
      </c>
      <c r="D8" s="33" t="s">
        <v>194</v>
      </c>
    </row>
    <row r="9" spans="1:4" ht="38.25" customHeight="1" x14ac:dyDescent="0.15">
      <c r="A9" s="407" t="s">
        <v>197</v>
      </c>
      <c r="B9" s="405" t="s">
        <v>198</v>
      </c>
      <c r="C9" s="403" t="s">
        <v>451</v>
      </c>
      <c r="D9" s="406" t="s">
        <v>199</v>
      </c>
    </row>
    <row r="10" spans="1:4" ht="38.25" customHeight="1" x14ac:dyDescent="0.15">
      <c r="A10" s="19" t="s">
        <v>203</v>
      </c>
      <c r="B10" s="410" t="s">
        <v>204</v>
      </c>
      <c r="C10" s="404" t="s">
        <v>454</v>
      </c>
      <c r="D10" s="33" t="s">
        <v>205</v>
      </c>
    </row>
    <row r="11" spans="1:4" ht="38.25" customHeight="1" x14ac:dyDescent="0.15">
      <c r="A11" s="407" t="s">
        <v>210</v>
      </c>
      <c r="B11" s="405"/>
      <c r="C11" s="403" t="s">
        <v>455</v>
      </c>
      <c r="D11" s="406" t="s">
        <v>211</v>
      </c>
    </row>
  </sheetData>
  <phoneticPr fontId="109"/>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M120"/>
  <sheetViews>
    <sheetView topLeftCell="A16" zoomScale="115" zoomScaleNormal="115" workbookViewId="0">
      <selection activeCell="B24" sqref="B24"/>
    </sheetView>
  </sheetViews>
  <sheetFormatPr defaultColWidth="9" defaultRowHeight="63" customHeight="1" x14ac:dyDescent="0.15"/>
  <cols>
    <col min="1" max="1" width="9" style="1" customWidth="1"/>
    <col min="2" max="2" width="14.375" style="2" customWidth="1"/>
    <col min="6" max="6" width="9" style="150"/>
    <col min="9" max="9" width="20.25" style="418" customWidth="1"/>
    <col min="10" max="10" width="17.25" style="418" customWidth="1"/>
    <col min="11" max="11" width="65.25" style="422" customWidth="1"/>
    <col min="13" max="13" width="42.125" customWidth="1"/>
  </cols>
  <sheetData>
    <row r="1" spans="1:13" ht="63" customHeight="1" x14ac:dyDescent="0.15">
      <c r="A1" s="3">
        <v>0.1</v>
      </c>
      <c r="B1" s="4" t="s">
        <v>107</v>
      </c>
      <c r="F1" s="149" t="s">
        <v>309</v>
      </c>
      <c r="I1" s="412" t="s">
        <v>155</v>
      </c>
      <c r="J1" s="413" t="s">
        <v>156</v>
      </c>
      <c r="K1" s="419" t="s">
        <v>314</v>
      </c>
    </row>
    <row r="2" spans="1:13" ht="63" customHeight="1" x14ac:dyDescent="0.15">
      <c r="A2" s="3">
        <v>0.2</v>
      </c>
      <c r="B2" s="4" t="s">
        <v>107</v>
      </c>
      <c r="F2" s="149" t="s">
        <v>307</v>
      </c>
      <c r="I2" s="414" t="s">
        <v>163</v>
      </c>
      <c r="J2" s="415" t="s">
        <v>164</v>
      </c>
      <c r="K2" s="420" t="s">
        <v>463</v>
      </c>
      <c r="M2" s="142"/>
    </row>
    <row r="3" spans="1:13" ht="63" customHeight="1" x14ac:dyDescent="0.15">
      <c r="A3" s="3">
        <v>0.3</v>
      </c>
      <c r="B3" s="4" t="s">
        <v>107</v>
      </c>
      <c r="F3" s="149" t="s">
        <v>308</v>
      </c>
      <c r="I3" s="412" t="s">
        <v>170</v>
      </c>
      <c r="J3" s="416" t="s">
        <v>299</v>
      </c>
      <c r="K3" s="419" t="s">
        <v>456</v>
      </c>
      <c r="L3" s="138"/>
      <c r="M3" s="139"/>
    </row>
    <row r="4" spans="1:13" ht="63" customHeight="1" x14ac:dyDescent="0.15">
      <c r="A4" s="3">
        <v>0.4</v>
      </c>
      <c r="B4" s="4" t="s">
        <v>107</v>
      </c>
      <c r="D4" t="s">
        <v>287</v>
      </c>
      <c r="F4" s="150" t="s">
        <v>288</v>
      </c>
      <c r="I4" s="414" t="s">
        <v>176</v>
      </c>
      <c r="J4" s="417" t="s">
        <v>300</v>
      </c>
      <c r="K4" s="420" t="s">
        <v>457</v>
      </c>
      <c r="L4" s="140"/>
      <c r="M4" s="141"/>
    </row>
    <row r="5" spans="1:13" ht="63" customHeight="1" x14ac:dyDescent="0.15">
      <c r="A5" s="3">
        <v>0.5</v>
      </c>
      <c r="B5" s="4" t="s">
        <v>107</v>
      </c>
      <c r="D5" t="s">
        <v>289</v>
      </c>
      <c r="F5" s="150" t="s">
        <v>290</v>
      </c>
      <c r="I5" s="412" t="s">
        <v>303</v>
      </c>
      <c r="J5" s="416" t="s">
        <v>305</v>
      </c>
      <c r="K5" s="419" t="s">
        <v>458</v>
      </c>
      <c r="L5" s="143"/>
      <c r="M5" s="144"/>
    </row>
    <row r="6" spans="1:13" ht="63" customHeight="1" x14ac:dyDescent="0.15">
      <c r="A6" s="3">
        <v>0.6</v>
      </c>
      <c r="B6" s="4" t="s">
        <v>107</v>
      </c>
      <c r="D6" t="s">
        <v>291</v>
      </c>
      <c r="F6" s="150" t="s">
        <v>292</v>
      </c>
      <c r="I6" s="412" t="s">
        <v>302</v>
      </c>
      <c r="J6" s="416" t="s">
        <v>304</v>
      </c>
      <c r="K6" s="419" t="s">
        <v>459</v>
      </c>
      <c r="L6" s="145"/>
      <c r="M6" s="146"/>
    </row>
    <row r="7" spans="1:13" ht="63" customHeight="1" x14ac:dyDescent="0.15">
      <c r="A7" s="3">
        <v>0.7</v>
      </c>
      <c r="B7" s="4" t="s">
        <v>107</v>
      </c>
      <c r="D7" s="402" t="s">
        <v>440</v>
      </c>
      <c r="G7" s="5" t="s">
        <v>111</v>
      </c>
      <c r="I7" s="414" t="s">
        <v>186</v>
      </c>
      <c r="J7" s="415" t="s">
        <v>187</v>
      </c>
      <c r="K7" s="420" t="s">
        <v>460</v>
      </c>
      <c r="L7" s="138"/>
      <c r="M7" s="139"/>
    </row>
    <row r="8" spans="1:13" ht="63" customHeight="1" x14ac:dyDescent="0.15">
      <c r="A8" s="3">
        <v>0.8</v>
      </c>
      <c r="B8" s="4" t="s">
        <v>107</v>
      </c>
      <c r="D8" t="s">
        <v>293</v>
      </c>
      <c r="G8" s="6" t="s">
        <v>270</v>
      </c>
      <c r="I8" s="412" t="s">
        <v>193</v>
      </c>
      <c r="J8" s="416" t="s">
        <v>301</v>
      </c>
      <c r="K8" s="419" t="s">
        <v>450</v>
      </c>
      <c r="L8" s="140"/>
      <c r="M8" s="141"/>
    </row>
    <row r="9" spans="1:13" ht="63" customHeight="1" x14ac:dyDescent="0.15">
      <c r="A9" s="3">
        <v>0.9</v>
      </c>
      <c r="B9" s="4" t="s">
        <v>107</v>
      </c>
      <c r="D9" t="s">
        <v>31</v>
      </c>
      <c r="G9" s="5" t="s">
        <v>120</v>
      </c>
      <c r="I9" s="414" t="s">
        <v>197</v>
      </c>
      <c r="J9" s="415" t="s">
        <v>198</v>
      </c>
      <c r="K9" s="420" t="s">
        <v>451</v>
      </c>
      <c r="L9" s="143"/>
      <c r="M9" s="144"/>
    </row>
    <row r="10" spans="1:13" ht="63" customHeight="1" x14ac:dyDescent="0.15">
      <c r="A10" s="3">
        <v>1</v>
      </c>
      <c r="B10" s="4" t="s">
        <v>107</v>
      </c>
      <c r="D10" t="s">
        <v>294</v>
      </c>
      <c r="G10" s="6" t="s">
        <v>279</v>
      </c>
      <c r="I10" s="412" t="s">
        <v>203</v>
      </c>
      <c r="J10" s="416" t="s">
        <v>204</v>
      </c>
      <c r="K10" s="419" t="s">
        <v>454</v>
      </c>
      <c r="L10" s="145"/>
      <c r="M10" s="146"/>
    </row>
    <row r="11" spans="1:13" ht="63" customHeight="1" x14ac:dyDescent="0.15">
      <c r="A11" s="3">
        <v>1.1000000000000001</v>
      </c>
      <c r="B11" s="4" t="s">
        <v>107</v>
      </c>
      <c r="G11" s="5" t="s">
        <v>130</v>
      </c>
      <c r="I11" s="414" t="s">
        <v>210</v>
      </c>
      <c r="J11" s="415" t="s">
        <v>306</v>
      </c>
      <c r="K11" s="420" t="s">
        <v>461</v>
      </c>
      <c r="L11" s="138"/>
      <c r="M11" s="139"/>
    </row>
    <row r="12" spans="1:13" ht="63" customHeight="1" x14ac:dyDescent="0.15">
      <c r="A12" s="3">
        <v>1.2</v>
      </c>
      <c r="B12" s="4" t="s">
        <v>107</v>
      </c>
      <c r="D12" t="s">
        <v>277</v>
      </c>
      <c r="G12" s="4" t="s">
        <v>134</v>
      </c>
      <c r="I12" s="418" t="s">
        <v>471</v>
      </c>
      <c r="J12" s="418" t="s">
        <v>299</v>
      </c>
      <c r="K12" s="420" t="s">
        <v>462</v>
      </c>
      <c r="L12" s="147"/>
      <c r="M12" s="148"/>
    </row>
    <row r="13" spans="1:13" ht="63" customHeight="1" x14ac:dyDescent="0.15">
      <c r="A13" s="3">
        <v>1.3</v>
      </c>
      <c r="B13" s="4" t="s">
        <v>107</v>
      </c>
      <c r="D13" t="s">
        <v>56</v>
      </c>
      <c r="I13" s="418" t="s">
        <v>38</v>
      </c>
      <c r="J13" s="418" t="s">
        <v>465</v>
      </c>
      <c r="K13" s="421" t="s">
        <v>464</v>
      </c>
    </row>
    <row r="14" spans="1:13" ht="63" customHeight="1" x14ac:dyDescent="0.15">
      <c r="A14" s="3">
        <v>1.4</v>
      </c>
      <c r="B14" s="4" t="s">
        <v>107</v>
      </c>
      <c r="D14" t="s">
        <v>285</v>
      </c>
      <c r="I14" s="418" t="s">
        <v>39</v>
      </c>
      <c r="J14" s="418" t="s">
        <v>466</v>
      </c>
      <c r="K14" s="421" t="s">
        <v>467</v>
      </c>
    </row>
    <row r="15" spans="1:13" ht="63" customHeight="1" x14ac:dyDescent="0.15">
      <c r="A15" s="3">
        <v>1.5</v>
      </c>
      <c r="B15" s="4" t="s">
        <v>107</v>
      </c>
      <c r="I15" s="418" t="s">
        <v>237</v>
      </c>
      <c r="J15" s="418" t="s">
        <v>469</v>
      </c>
      <c r="K15" s="421" t="s">
        <v>468</v>
      </c>
    </row>
    <row r="16" spans="1:13" ht="63" customHeight="1" x14ac:dyDescent="0.15">
      <c r="A16" s="3">
        <v>1.6</v>
      </c>
      <c r="B16" s="4" t="s">
        <v>107</v>
      </c>
      <c r="I16" s="418" t="s">
        <v>308</v>
      </c>
      <c r="J16" s="418" t="s">
        <v>193</v>
      </c>
      <c r="K16" s="421" t="s">
        <v>470</v>
      </c>
    </row>
    <row r="17" spans="1:11" ht="63" customHeight="1" x14ac:dyDescent="0.15">
      <c r="A17" s="3">
        <v>1.7</v>
      </c>
      <c r="B17" s="4" t="s">
        <v>107</v>
      </c>
      <c r="D17" t="s">
        <v>293</v>
      </c>
      <c r="F17" s="149" t="s">
        <v>560</v>
      </c>
      <c r="I17" s="418" t="s">
        <v>472</v>
      </c>
      <c r="J17" s="418" t="s">
        <v>473</v>
      </c>
      <c r="K17" s="421" t="s">
        <v>474</v>
      </c>
    </row>
    <row r="18" spans="1:11" ht="63" customHeight="1" x14ac:dyDescent="0.15">
      <c r="A18" s="3">
        <v>1.8</v>
      </c>
      <c r="B18" s="4" t="s">
        <v>107</v>
      </c>
      <c r="D18" t="s">
        <v>294</v>
      </c>
      <c r="F18" s="149" t="s">
        <v>561</v>
      </c>
    </row>
    <row r="19" spans="1:11" ht="63" customHeight="1" x14ac:dyDescent="0.15">
      <c r="A19" s="3">
        <v>1.9</v>
      </c>
      <c r="B19" s="4" t="s">
        <v>107</v>
      </c>
      <c r="D19" t="s">
        <v>53</v>
      </c>
      <c r="F19" s="149" t="s">
        <v>562</v>
      </c>
    </row>
    <row r="20" spans="1:11" ht="63" customHeight="1" x14ac:dyDescent="0.15">
      <c r="A20" s="3">
        <v>2</v>
      </c>
      <c r="B20" s="4" t="s">
        <v>107</v>
      </c>
    </row>
    <row r="21" spans="1:11" ht="63" customHeight="1" x14ac:dyDescent="0.15">
      <c r="A21" s="3">
        <v>2.1</v>
      </c>
      <c r="B21" s="2" t="s">
        <v>223</v>
      </c>
    </row>
    <row r="22" spans="1:11" ht="63" customHeight="1" x14ac:dyDescent="0.15">
      <c r="A22" s="3">
        <v>2.2000000000000002</v>
      </c>
      <c r="B22" s="2" t="s">
        <v>223</v>
      </c>
    </row>
    <row r="23" spans="1:11" ht="63" customHeight="1" x14ac:dyDescent="0.15">
      <c r="A23" s="3">
        <v>2.2999999999999998</v>
      </c>
      <c r="B23" s="2" t="s">
        <v>223</v>
      </c>
    </row>
    <row r="24" spans="1:11" ht="63" customHeight="1" x14ac:dyDescent="0.15">
      <c r="A24" s="3">
        <v>2.4</v>
      </c>
      <c r="B24" s="2" t="s">
        <v>223</v>
      </c>
    </row>
    <row r="25" spans="1:11" ht="63" customHeight="1" x14ac:dyDescent="0.15">
      <c r="A25" s="3">
        <v>2.5</v>
      </c>
      <c r="B25" s="2" t="s">
        <v>223</v>
      </c>
    </row>
    <row r="26" spans="1:11" ht="63" customHeight="1" x14ac:dyDescent="0.15">
      <c r="A26" s="3">
        <v>2.6</v>
      </c>
      <c r="B26" s="2" t="s">
        <v>223</v>
      </c>
    </row>
    <row r="27" spans="1:11" ht="63" customHeight="1" x14ac:dyDescent="0.15">
      <c r="A27" s="3">
        <v>2.7</v>
      </c>
      <c r="B27" s="2" t="s">
        <v>223</v>
      </c>
    </row>
    <row r="28" spans="1:11" ht="63" customHeight="1" x14ac:dyDescent="0.15">
      <c r="A28" s="3">
        <v>2.8</v>
      </c>
      <c r="B28" s="2" t="s">
        <v>223</v>
      </c>
    </row>
    <row r="29" spans="1:11" ht="63" customHeight="1" x14ac:dyDescent="0.15">
      <c r="A29" s="3">
        <v>2.9</v>
      </c>
      <c r="B29" s="2" t="s">
        <v>223</v>
      </c>
    </row>
    <row r="30" spans="1:11" ht="63" customHeight="1" x14ac:dyDescent="0.15">
      <c r="A30" s="3">
        <v>3</v>
      </c>
      <c r="B30" s="2" t="s">
        <v>223</v>
      </c>
    </row>
    <row r="31" spans="1:11" ht="63" customHeight="1" x14ac:dyDescent="0.15">
      <c r="A31" s="3">
        <v>3.1</v>
      </c>
      <c r="B31" s="2" t="s">
        <v>270</v>
      </c>
    </row>
    <row r="32" spans="1:11" ht="63" customHeight="1" x14ac:dyDescent="0.15">
      <c r="A32" s="3">
        <v>3.2</v>
      </c>
      <c r="B32" s="2" t="s">
        <v>270</v>
      </c>
    </row>
    <row r="33" spans="1:2" ht="63" customHeight="1" x14ac:dyDescent="0.15">
      <c r="A33" s="3">
        <v>3.3</v>
      </c>
      <c r="B33" s="2" t="s">
        <v>270</v>
      </c>
    </row>
    <row r="34" spans="1:2" ht="63" customHeight="1" x14ac:dyDescent="0.15">
      <c r="A34" s="3">
        <v>3.4</v>
      </c>
      <c r="B34" s="2" t="s">
        <v>270</v>
      </c>
    </row>
    <row r="35" spans="1:2" ht="63" customHeight="1" x14ac:dyDescent="0.15">
      <c r="A35" s="3">
        <v>3.5</v>
      </c>
      <c r="B35" s="2" t="s">
        <v>270</v>
      </c>
    </row>
    <row r="36" spans="1:2" ht="63" customHeight="1" x14ac:dyDescent="0.15">
      <c r="A36" s="3">
        <v>3.6</v>
      </c>
      <c r="B36" s="2" t="s">
        <v>270</v>
      </c>
    </row>
    <row r="37" spans="1:2" ht="63" customHeight="1" x14ac:dyDescent="0.15">
      <c r="A37" s="3">
        <v>3.7</v>
      </c>
      <c r="B37" s="2" t="s">
        <v>270</v>
      </c>
    </row>
    <row r="38" spans="1:2" ht="63" customHeight="1" x14ac:dyDescent="0.15">
      <c r="A38" s="3">
        <v>3.8</v>
      </c>
      <c r="B38" s="2" t="s">
        <v>270</v>
      </c>
    </row>
    <row r="39" spans="1:2" ht="63" customHeight="1" x14ac:dyDescent="0.15">
      <c r="A39" s="3">
        <v>3.9</v>
      </c>
      <c r="B39" s="2" t="s">
        <v>270</v>
      </c>
    </row>
    <row r="40" spans="1:2" ht="63" customHeight="1" x14ac:dyDescent="0.15">
      <c r="A40" s="3">
        <v>4</v>
      </c>
      <c r="B40" s="2" t="s">
        <v>270</v>
      </c>
    </row>
    <row r="41" spans="1:2" ht="63" customHeight="1" x14ac:dyDescent="0.15">
      <c r="A41" s="3">
        <v>4.0999999999999996</v>
      </c>
      <c r="B41" s="2" t="s">
        <v>270</v>
      </c>
    </row>
    <row r="42" spans="1:2" ht="63" customHeight="1" x14ac:dyDescent="0.15">
      <c r="A42" s="3">
        <v>4.2</v>
      </c>
      <c r="B42" s="2" t="s">
        <v>270</v>
      </c>
    </row>
    <row r="43" spans="1:2" ht="63" customHeight="1" x14ac:dyDescent="0.15">
      <c r="A43" s="3">
        <v>4.3</v>
      </c>
      <c r="B43" s="2" t="s">
        <v>270</v>
      </c>
    </row>
    <row r="44" spans="1:2" ht="63" customHeight="1" x14ac:dyDescent="0.15">
      <c r="A44" s="3">
        <v>4.4000000000000004</v>
      </c>
      <c r="B44" s="2" t="s">
        <v>270</v>
      </c>
    </row>
    <row r="45" spans="1:2" ht="63" customHeight="1" x14ac:dyDescent="0.15">
      <c r="A45" s="3">
        <v>4.5</v>
      </c>
      <c r="B45" s="2" t="s">
        <v>270</v>
      </c>
    </row>
    <row r="46" spans="1:2" ht="63" customHeight="1" x14ac:dyDescent="0.15">
      <c r="A46" s="3">
        <v>4.5999999999999996</v>
      </c>
      <c r="B46" s="2" t="s">
        <v>270</v>
      </c>
    </row>
    <row r="47" spans="1:2" ht="63" customHeight="1" x14ac:dyDescent="0.15">
      <c r="A47" s="3">
        <v>4.7</v>
      </c>
      <c r="B47" s="2" t="s">
        <v>270</v>
      </c>
    </row>
    <row r="48" spans="1:2" ht="63" customHeight="1" x14ac:dyDescent="0.15">
      <c r="A48" s="3">
        <v>4.8</v>
      </c>
      <c r="B48" s="2" t="s">
        <v>270</v>
      </c>
    </row>
    <row r="49" spans="1:2" ht="63" customHeight="1" x14ac:dyDescent="0.15">
      <c r="A49" s="3">
        <v>4.9000000000000004</v>
      </c>
      <c r="B49" s="2" t="s">
        <v>270</v>
      </c>
    </row>
    <row r="50" spans="1:2" ht="63" customHeight="1" x14ac:dyDescent="0.15">
      <c r="A50" s="3">
        <v>5</v>
      </c>
      <c r="B50" s="2" t="s">
        <v>270</v>
      </c>
    </row>
    <row r="51" spans="1:2" ht="63" customHeight="1" x14ac:dyDescent="0.15">
      <c r="A51" s="3">
        <v>5.0999999999999996</v>
      </c>
      <c r="B51" s="2" t="s">
        <v>270</v>
      </c>
    </row>
    <row r="52" spans="1:2" ht="63" customHeight="1" x14ac:dyDescent="0.15">
      <c r="A52" s="3">
        <v>5.2</v>
      </c>
      <c r="B52" s="2" t="s">
        <v>270</v>
      </c>
    </row>
    <row r="53" spans="1:2" ht="63" customHeight="1" x14ac:dyDescent="0.15">
      <c r="A53" s="3">
        <v>5.3</v>
      </c>
      <c r="B53" s="2" t="s">
        <v>270</v>
      </c>
    </row>
    <row r="54" spans="1:2" ht="63" customHeight="1" x14ac:dyDescent="0.15">
      <c r="A54" s="3">
        <v>5.4</v>
      </c>
      <c r="B54" s="2" t="s">
        <v>270</v>
      </c>
    </row>
    <row r="55" spans="1:2" ht="63" customHeight="1" x14ac:dyDescent="0.15">
      <c r="A55" s="3">
        <v>5.5</v>
      </c>
      <c r="B55" s="2" t="s">
        <v>270</v>
      </c>
    </row>
    <row r="56" spans="1:2" ht="63" customHeight="1" x14ac:dyDescent="0.15">
      <c r="A56" s="3">
        <v>5.6</v>
      </c>
      <c r="B56" s="2" t="s">
        <v>270</v>
      </c>
    </row>
    <row r="57" spans="1:2" ht="63" customHeight="1" x14ac:dyDescent="0.15">
      <c r="A57" s="3">
        <v>5.7</v>
      </c>
      <c r="B57" s="2" t="s">
        <v>270</v>
      </c>
    </row>
    <row r="58" spans="1:2" ht="63" customHeight="1" x14ac:dyDescent="0.15">
      <c r="A58" s="3">
        <v>5.8</v>
      </c>
      <c r="B58" s="2" t="s">
        <v>270</v>
      </c>
    </row>
    <row r="59" spans="1:2" ht="63" customHeight="1" x14ac:dyDescent="0.15">
      <c r="A59" s="3">
        <v>5.9</v>
      </c>
      <c r="B59" s="2" t="s">
        <v>270</v>
      </c>
    </row>
    <row r="60" spans="1:2" ht="63" customHeight="1" x14ac:dyDescent="0.15">
      <c r="A60" s="3">
        <v>6</v>
      </c>
      <c r="B60" s="2" t="s">
        <v>50</v>
      </c>
    </row>
    <row r="61" spans="1:2" ht="63" customHeight="1" x14ac:dyDescent="0.15">
      <c r="A61" s="3">
        <v>6.1</v>
      </c>
      <c r="B61" s="2" t="s">
        <v>50</v>
      </c>
    </row>
    <row r="62" spans="1:2" ht="63" customHeight="1" x14ac:dyDescent="0.15">
      <c r="A62" s="3">
        <v>6.2</v>
      </c>
      <c r="B62" s="2" t="s">
        <v>50</v>
      </c>
    </row>
    <row r="63" spans="1:2" ht="63" customHeight="1" x14ac:dyDescent="0.15">
      <c r="A63" s="3">
        <v>6.3</v>
      </c>
      <c r="B63" s="2" t="s">
        <v>50</v>
      </c>
    </row>
    <row r="64" spans="1:2" ht="63" customHeight="1" x14ac:dyDescent="0.15">
      <c r="A64" s="3">
        <v>6.4</v>
      </c>
      <c r="B64" s="2" t="s">
        <v>50</v>
      </c>
    </row>
    <row r="65" spans="1:2" ht="63" customHeight="1" x14ac:dyDescent="0.15">
      <c r="A65" s="3">
        <v>6.5</v>
      </c>
      <c r="B65" s="2" t="s">
        <v>50</v>
      </c>
    </row>
    <row r="66" spans="1:2" ht="63" customHeight="1" x14ac:dyDescent="0.15">
      <c r="A66" s="3">
        <v>6.6</v>
      </c>
      <c r="B66" s="2" t="s">
        <v>50</v>
      </c>
    </row>
    <row r="67" spans="1:2" ht="63" customHeight="1" x14ac:dyDescent="0.15">
      <c r="A67" s="3">
        <v>6.7</v>
      </c>
      <c r="B67" s="2" t="s">
        <v>50</v>
      </c>
    </row>
    <row r="68" spans="1:2" ht="63" customHeight="1" x14ac:dyDescent="0.15">
      <c r="A68" s="3">
        <v>6.8</v>
      </c>
      <c r="B68" s="2" t="s">
        <v>50</v>
      </c>
    </row>
    <row r="69" spans="1:2" ht="63" customHeight="1" x14ac:dyDescent="0.15">
      <c r="A69" s="3">
        <v>6.9</v>
      </c>
      <c r="B69" s="2" t="s">
        <v>50</v>
      </c>
    </row>
    <row r="70" spans="1:2" ht="63" customHeight="1" x14ac:dyDescent="0.15">
      <c r="A70" s="3">
        <v>7</v>
      </c>
      <c r="B70" s="2" t="s">
        <v>50</v>
      </c>
    </row>
    <row r="71" spans="1:2" ht="63" customHeight="1" x14ac:dyDescent="0.15">
      <c r="A71" s="3">
        <v>7.1</v>
      </c>
      <c r="B71" s="2" t="s">
        <v>50</v>
      </c>
    </row>
    <row r="72" spans="1:2" ht="63" customHeight="1" x14ac:dyDescent="0.15">
      <c r="A72" s="3">
        <v>7.2</v>
      </c>
      <c r="B72" s="2" t="s">
        <v>50</v>
      </c>
    </row>
    <row r="73" spans="1:2" ht="63" customHeight="1" x14ac:dyDescent="0.15">
      <c r="A73" s="3">
        <v>7.3</v>
      </c>
      <c r="B73" s="2" t="s">
        <v>50</v>
      </c>
    </row>
    <row r="74" spans="1:2" ht="63" customHeight="1" x14ac:dyDescent="0.15">
      <c r="A74" s="3">
        <v>7.4</v>
      </c>
      <c r="B74" s="2" t="s">
        <v>50</v>
      </c>
    </row>
    <row r="75" spans="1:2" ht="63" customHeight="1" x14ac:dyDescent="0.15">
      <c r="A75" s="3">
        <v>7.5</v>
      </c>
      <c r="B75" s="2" t="s">
        <v>279</v>
      </c>
    </row>
    <row r="76" spans="1:2" ht="63" customHeight="1" x14ac:dyDescent="0.15">
      <c r="A76" s="3">
        <v>7.6</v>
      </c>
      <c r="B76" s="2" t="s">
        <v>279</v>
      </c>
    </row>
    <row r="77" spans="1:2" ht="63" customHeight="1" x14ac:dyDescent="0.15">
      <c r="A77" s="3">
        <v>7.7</v>
      </c>
      <c r="B77" s="2" t="s">
        <v>279</v>
      </c>
    </row>
    <row r="78" spans="1:2" ht="63" customHeight="1" x14ac:dyDescent="0.15">
      <c r="A78" s="3">
        <v>7.8</v>
      </c>
      <c r="B78" s="2" t="s">
        <v>279</v>
      </c>
    </row>
    <row r="79" spans="1:2" ht="63" customHeight="1" x14ac:dyDescent="0.15">
      <c r="A79" s="3">
        <v>7.9</v>
      </c>
      <c r="B79" s="2" t="s">
        <v>279</v>
      </c>
    </row>
    <row r="80" spans="1:2" ht="63" customHeight="1" x14ac:dyDescent="0.15">
      <c r="A80" s="3">
        <v>8</v>
      </c>
      <c r="B80" s="2" t="s">
        <v>279</v>
      </c>
    </row>
    <row r="81" spans="1:2" ht="63" customHeight="1" x14ac:dyDescent="0.15">
      <c r="A81" s="3">
        <v>8.1</v>
      </c>
      <c r="B81" s="2" t="s">
        <v>279</v>
      </c>
    </row>
    <row r="82" spans="1:2" ht="63" customHeight="1" x14ac:dyDescent="0.15">
      <c r="A82" s="3">
        <v>8.1999999999999993</v>
      </c>
      <c r="B82" s="2" t="s">
        <v>279</v>
      </c>
    </row>
    <row r="83" spans="1:2" ht="63" customHeight="1" x14ac:dyDescent="0.15">
      <c r="A83" s="3">
        <v>8.3000000000000007</v>
      </c>
      <c r="B83" s="2" t="s">
        <v>279</v>
      </c>
    </row>
    <row r="84" spans="1:2" ht="63" customHeight="1" x14ac:dyDescent="0.15">
      <c r="A84" s="3">
        <v>8.4</v>
      </c>
      <c r="B84" s="2" t="s">
        <v>279</v>
      </c>
    </row>
    <row r="85" spans="1:2" ht="63" customHeight="1" x14ac:dyDescent="0.15">
      <c r="A85" s="3">
        <v>8.5</v>
      </c>
      <c r="B85" s="2" t="s">
        <v>130</v>
      </c>
    </row>
    <row r="86" spans="1:2" ht="63" customHeight="1" x14ac:dyDescent="0.15">
      <c r="A86" s="3">
        <v>8.6</v>
      </c>
      <c r="B86" s="2" t="s">
        <v>130</v>
      </c>
    </row>
    <row r="87" spans="1:2" ht="63" customHeight="1" x14ac:dyDescent="0.15">
      <c r="A87" s="3">
        <v>8.6999999999999993</v>
      </c>
      <c r="B87" s="2" t="s">
        <v>130</v>
      </c>
    </row>
    <row r="88" spans="1:2" ht="63" customHeight="1" x14ac:dyDescent="0.15">
      <c r="A88" s="3">
        <v>8.8000000000000007</v>
      </c>
      <c r="B88" s="2" t="s">
        <v>130</v>
      </c>
    </row>
    <row r="89" spans="1:2" ht="63" customHeight="1" x14ac:dyDescent="0.15">
      <c r="A89" s="3">
        <v>8.9</v>
      </c>
      <c r="B89" s="2" t="s">
        <v>130</v>
      </c>
    </row>
    <row r="90" spans="1:2" ht="63" customHeight="1" x14ac:dyDescent="0.15">
      <c r="A90" s="3">
        <v>9</v>
      </c>
      <c r="B90" s="2" t="s">
        <v>130</v>
      </c>
    </row>
    <row r="91" spans="1:2" ht="63" customHeight="1" x14ac:dyDescent="0.15">
      <c r="A91" s="3">
        <v>9.1</v>
      </c>
      <c r="B91" s="2" t="s">
        <v>130</v>
      </c>
    </row>
    <row r="92" spans="1:2" ht="63" customHeight="1" x14ac:dyDescent="0.15">
      <c r="A92" s="3">
        <v>9.1999999999999993</v>
      </c>
      <c r="B92" s="2" t="s">
        <v>130</v>
      </c>
    </row>
    <row r="93" spans="1:2" ht="63" customHeight="1" x14ac:dyDescent="0.15">
      <c r="A93" s="3">
        <v>9.3000000000000007</v>
      </c>
      <c r="B93" s="2" t="s">
        <v>130</v>
      </c>
    </row>
    <row r="94" spans="1:2" ht="63" customHeight="1" x14ac:dyDescent="0.15">
      <c r="A94" s="3">
        <v>9.4</v>
      </c>
      <c r="B94" s="2" t="s">
        <v>130</v>
      </c>
    </row>
    <row r="95" spans="1:2" ht="63" customHeight="1" x14ac:dyDescent="0.15">
      <c r="A95" s="3">
        <v>9.5</v>
      </c>
      <c r="B95" s="2" t="s">
        <v>130</v>
      </c>
    </row>
    <row r="96" spans="1:2" ht="63" customHeight="1" x14ac:dyDescent="0.15">
      <c r="A96" s="3">
        <v>9.6</v>
      </c>
      <c r="B96" s="2" t="s">
        <v>130</v>
      </c>
    </row>
    <row r="97" spans="1:2" ht="63" customHeight="1" x14ac:dyDescent="0.15">
      <c r="A97" s="3">
        <v>9.6999999999999993</v>
      </c>
      <c r="B97" s="2" t="s">
        <v>130</v>
      </c>
    </row>
    <row r="98" spans="1:2" ht="63" customHeight="1" x14ac:dyDescent="0.15">
      <c r="A98" s="3">
        <v>9.8000000000000007</v>
      </c>
      <c r="B98" s="2" t="s">
        <v>130</v>
      </c>
    </row>
    <row r="99" spans="1:2" ht="63" customHeight="1" x14ac:dyDescent="0.15">
      <c r="A99" s="3">
        <v>9.9</v>
      </c>
      <c r="B99" s="2" t="s">
        <v>130</v>
      </c>
    </row>
    <row r="100" spans="1:2" ht="63" customHeight="1" x14ac:dyDescent="0.15">
      <c r="A100" s="3">
        <v>10</v>
      </c>
      <c r="B100" s="2" t="s">
        <v>134</v>
      </c>
    </row>
    <row r="101" spans="1:2" ht="63" customHeight="1" x14ac:dyDescent="0.15">
      <c r="A101" s="3">
        <v>10.1</v>
      </c>
      <c r="B101" s="2" t="s">
        <v>134</v>
      </c>
    </row>
    <row r="102" spans="1:2" ht="63" customHeight="1" x14ac:dyDescent="0.15">
      <c r="A102" s="3">
        <v>10.199999999999999</v>
      </c>
      <c r="B102" s="2" t="s">
        <v>134</v>
      </c>
    </row>
    <row r="103" spans="1:2" ht="63" customHeight="1" x14ac:dyDescent="0.15">
      <c r="A103" s="3">
        <v>10.3</v>
      </c>
      <c r="B103" s="2" t="s">
        <v>134</v>
      </c>
    </row>
    <row r="104" spans="1:2" ht="63" customHeight="1" x14ac:dyDescent="0.15">
      <c r="A104" s="3">
        <v>10.4</v>
      </c>
      <c r="B104" s="2" t="s">
        <v>134</v>
      </c>
    </row>
    <row r="105" spans="1:2" ht="63" customHeight="1" x14ac:dyDescent="0.15">
      <c r="A105" s="3">
        <v>10.5</v>
      </c>
      <c r="B105" s="2" t="s">
        <v>134</v>
      </c>
    </row>
    <row r="106" spans="1:2" ht="63" customHeight="1" x14ac:dyDescent="0.15">
      <c r="A106" s="3">
        <v>10.6</v>
      </c>
      <c r="B106" s="2" t="s">
        <v>134</v>
      </c>
    </row>
    <row r="107" spans="1:2" ht="63" customHeight="1" x14ac:dyDescent="0.15">
      <c r="A107" s="3">
        <v>10.7</v>
      </c>
      <c r="B107" s="2" t="s">
        <v>134</v>
      </c>
    </row>
    <row r="108" spans="1:2" ht="63" customHeight="1" x14ac:dyDescent="0.15">
      <c r="A108" s="3">
        <v>10.8</v>
      </c>
      <c r="B108" s="2" t="s">
        <v>134</v>
      </c>
    </row>
    <row r="109" spans="1:2" ht="63" customHeight="1" x14ac:dyDescent="0.15">
      <c r="A109" s="3">
        <v>10.9</v>
      </c>
      <c r="B109" s="2" t="s">
        <v>134</v>
      </c>
    </row>
    <row r="110" spans="1:2" ht="63" customHeight="1" x14ac:dyDescent="0.15">
      <c r="A110" s="3">
        <v>11</v>
      </c>
      <c r="B110" s="2" t="s">
        <v>134</v>
      </c>
    </row>
    <row r="111" spans="1:2" ht="63" customHeight="1" x14ac:dyDescent="0.15">
      <c r="A111" s="3">
        <v>11.1</v>
      </c>
      <c r="B111" s="2" t="s">
        <v>134</v>
      </c>
    </row>
    <row r="112" spans="1:2" ht="63" customHeight="1" x14ac:dyDescent="0.15">
      <c r="A112" s="3">
        <v>11.2</v>
      </c>
      <c r="B112" s="2" t="s">
        <v>134</v>
      </c>
    </row>
    <row r="113" spans="1:2" ht="63" customHeight="1" x14ac:dyDescent="0.15">
      <c r="A113" s="3">
        <v>11.3</v>
      </c>
      <c r="B113" s="2" t="s">
        <v>134</v>
      </c>
    </row>
    <row r="114" spans="1:2" ht="63" customHeight="1" x14ac:dyDescent="0.15">
      <c r="A114" s="3">
        <v>11.4</v>
      </c>
      <c r="B114" s="2" t="s">
        <v>134</v>
      </c>
    </row>
    <row r="115" spans="1:2" ht="63" customHeight="1" x14ac:dyDescent="0.15">
      <c r="A115" s="3">
        <v>11.5</v>
      </c>
      <c r="B115" s="2" t="s">
        <v>134</v>
      </c>
    </row>
    <row r="116" spans="1:2" ht="63" customHeight="1" x14ac:dyDescent="0.15">
      <c r="A116" s="3">
        <v>11.6</v>
      </c>
      <c r="B116" s="2" t="s">
        <v>134</v>
      </c>
    </row>
    <row r="117" spans="1:2" ht="63" customHeight="1" x14ac:dyDescent="0.15">
      <c r="A117" s="3">
        <v>11.7</v>
      </c>
      <c r="B117" s="2" t="s">
        <v>134</v>
      </c>
    </row>
    <row r="118" spans="1:2" ht="63" customHeight="1" x14ac:dyDescent="0.15">
      <c r="A118" s="3">
        <v>11.8</v>
      </c>
      <c r="B118" s="2" t="s">
        <v>134</v>
      </c>
    </row>
    <row r="119" spans="1:2" ht="63" customHeight="1" x14ac:dyDescent="0.15">
      <c r="A119" s="3">
        <v>11.9</v>
      </c>
      <c r="B119" s="2" t="s">
        <v>134</v>
      </c>
    </row>
    <row r="120" spans="1:2" ht="63" customHeight="1" x14ac:dyDescent="0.15">
      <c r="A120" s="3">
        <v>12</v>
      </c>
      <c r="B120" s="2" t="s">
        <v>134</v>
      </c>
    </row>
  </sheetData>
  <phoneticPr fontId="109"/>
  <pageMargins left="0.69930555555555596" right="0.69930555555555596"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T50"/>
  <sheetViews>
    <sheetView tabSelected="1" zoomScale="115" zoomScaleNormal="115" workbookViewId="0">
      <selection activeCell="D2" sqref="D2:N2"/>
    </sheetView>
  </sheetViews>
  <sheetFormatPr defaultColWidth="9.25" defaultRowHeight="27.75" customHeight="1" x14ac:dyDescent="0.15"/>
  <cols>
    <col min="1" max="2" width="7.875" style="433" customWidth="1"/>
    <col min="3" max="3" width="7.125" style="433" customWidth="1"/>
    <col min="4" max="4" width="9.125" style="433" customWidth="1"/>
    <col min="5" max="5" width="9.125" style="433" hidden="1" customWidth="1"/>
    <col min="6" max="7" width="9.125" style="433" customWidth="1"/>
    <col min="8" max="9" width="7.875" style="433" customWidth="1"/>
    <col min="10" max="10" width="7.125" style="433" customWidth="1"/>
    <col min="11" max="11" width="9.125" style="433" customWidth="1"/>
    <col min="12" max="12" width="9.125" style="433" hidden="1" customWidth="1"/>
    <col min="13" max="14" width="9.125" style="433" customWidth="1"/>
    <col min="15" max="16" width="9.25" style="433"/>
    <col min="17" max="17" width="18.375" style="441" customWidth="1"/>
    <col min="18" max="18" width="14.125" style="433" customWidth="1"/>
    <col min="19" max="19" width="11.375" style="433" customWidth="1"/>
    <col min="20" max="20" width="83.75" style="433" customWidth="1"/>
    <col min="21" max="16384" width="9.25" style="433"/>
  </cols>
  <sheetData>
    <row r="1" spans="1:20" ht="27.75" customHeight="1" thickBot="1" x14ac:dyDescent="0.2">
      <c r="A1" s="839" t="s">
        <v>557</v>
      </c>
      <c r="B1" s="839"/>
      <c r="C1" s="839"/>
      <c r="D1" s="839"/>
      <c r="E1" s="839"/>
      <c r="F1" s="839"/>
      <c r="G1" s="839"/>
      <c r="H1" s="839"/>
      <c r="I1" s="839"/>
      <c r="J1" s="839"/>
      <c r="K1" s="839"/>
      <c r="L1" s="839"/>
      <c r="M1" s="839"/>
      <c r="N1" s="839"/>
      <c r="P1" s="719" t="s">
        <v>630</v>
      </c>
      <c r="Q1" s="719"/>
      <c r="R1" s="719"/>
      <c r="S1" s="719"/>
      <c r="T1" s="720"/>
    </row>
    <row r="2" spans="1:20" ht="26.25" customHeight="1" thickBot="1" x14ac:dyDescent="0.2">
      <c r="A2" s="753" t="s">
        <v>614</v>
      </c>
      <c r="B2" s="754"/>
      <c r="C2" s="755"/>
      <c r="D2" s="1133"/>
      <c r="E2" s="1133"/>
      <c r="F2" s="1133"/>
      <c r="G2" s="1133"/>
      <c r="H2" s="1133"/>
      <c r="I2" s="1133"/>
      <c r="J2" s="1133"/>
      <c r="K2" s="1133"/>
      <c r="L2" s="1133"/>
      <c r="M2" s="1133"/>
      <c r="N2" s="1134"/>
      <c r="P2" s="1135" t="s">
        <v>631</v>
      </c>
      <c r="Q2" s="1135"/>
      <c r="R2" s="1135"/>
      <c r="S2" s="1135"/>
      <c r="T2" s="1135"/>
    </row>
    <row r="3" spans="1:20" ht="26.25" customHeight="1" thickBot="1" x14ac:dyDescent="0.2">
      <c r="A3" s="756" t="s">
        <v>615</v>
      </c>
      <c r="B3" s="757"/>
      <c r="C3" s="758"/>
      <c r="D3" s="837"/>
      <c r="E3" s="837"/>
      <c r="F3" s="837"/>
      <c r="G3" s="837"/>
      <c r="H3" s="837"/>
      <c r="I3" s="837"/>
      <c r="J3" s="837"/>
      <c r="K3" s="837"/>
      <c r="L3" s="837"/>
      <c r="M3" s="837"/>
      <c r="N3" s="838"/>
      <c r="P3" s="1135"/>
      <c r="Q3" s="1135"/>
      <c r="R3" s="1135"/>
      <c r="S3" s="1135"/>
      <c r="T3" s="1135"/>
    </row>
    <row r="4" spans="1:20" ht="26.25" customHeight="1" thickBot="1" x14ac:dyDescent="0.2">
      <c r="A4" s="753" t="s">
        <v>616</v>
      </c>
      <c r="B4" s="754"/>
      <c r="C4" s="755"/>
      <c r="D4" s="762"/>
      <c r="E4" s="762"/>
      <c r="F4" s="762"/>
      <c r="G4" s="762"/>
      <c r="H4" s="762"/>
      <c r="I4" s="762"/>
      <c r="J4" s="762"/>
      <c r="K4" s="762"/>
      <c r="L4" s="762"/>
      <c r="M4" s="762"/>
      <c r="N4" s="763"/>
      <c r="P4" s="1135"/>
      <c r="Q4" s="1135"/>
      <c r="R4" s="1135"/>
      <c r="S4" s="1135"/>
      <c r="T4" s="1135"/>
    </row>
    <row r="5" spans="1:20" ht="21.75" customHeight="1" thickBot="1" x14ac:dyDescent="0.2">
      <c r="A5" s="766" t="s">
        <v>475</v>
      </c>
      <c r="B5" s="766"/>
      <c r="C5" s="766"/>
      <c r="D5" s="766"/>
      <c r="E5" s="766"/>
      <c r="F5" s="766"/>
      <c r="G5" s="766"/>
      <c r="H5" s="766"/>
      <c r="I5" s="766"/>
      <c r="J5" s="766"/>
      <c r="K5" s="766"/>
      <c r="L5" s="766"/>
      <c r="M5" s="766"/>
      <c r="P5" s="1135"/>
      <c r="Q5" s="1135"/>
      <c r="R5" s="1135"/>
      <c r="S5" s="1135"/>
      <c r="T5" s="1135"/>
    </row>
    <row r="6" spans="1:20" ht="18.75" customHeight="1" x14ac:dyDescent="0.15">
      <c r="A6" s="759" t="s">
        <v>476</v>
      </c>
      <c r="B6" s="731"/>
      <c r="C6" s="765"/>
      <c r="D6" s="765"/>
      <c r="E6" s="765"/>
      <c r="F6" s="765"/>
      <c r="G6" s="765"/>
      <c r="H6" s="731" t="s">
        <v>46</v>
      </c>
      <c r="I6" s="731"/>
      <c r="J6" s="732"/>
      <c r="K6" s="733"/>
      <c r="L6" s="733"/>
      <c r="M6" s="733"/>
      <c r="N6" s="596" t="s">
        <v>610</v>
      </c>
      <c r="P6" s="1135"/>
      <c r="Q6" s="1135"/>
      <c r="R6" s="1135"/>
      <c r="S6" s="1135"/>
      <c r="T6" s="1135"/>
    </row>
    <row r="7" spans="1:20" ht="18.75" customHeight="1" thickBot="1" x14ac:dyDescent="0.2">
      <c r="A7" s="760" t="s">
        <v>255</v>
      </c>
      <c r="B7" s="761"/>
      <c r="C7" s="601"/>
      <c r="D7" s="736" t="s">
        <v>626</v>
      </c>
      <c r="E7" s="736"/>
      <c r="F7" s="736"/>
      <c r="G7" s="1132" t="s">
        <v>627</v>
      </c>
      <c r="H7" s="761" t="s">
        <v>45</v>
      </c>
      <c r="I7" s="761"/>
      <c r="J7" s="734"/>
      <c r="K7" s="735"/>
      <c r="L7" s="735"/>
      <c r="M7" s="735"/>
      <c r="N7" s="597" t="s">
        <v>611</v>
      </c>
      <c r="P7" s="1135"/>
      <c r="Q7" s="1135"/>
      <c r="R7" s="1135"/>
      <c r="S7" s="1135"/>
      <c r="T7" s="1135"/>
    </row>
    <row r="8" spans="1:20" ht="18.75" customHeight="1" x14ac:dyDescent="0.15">
      <c r="A8" s="759" t="s">
        <v>606</v>
      </c>
      <c r="B8" s="731"/>
      <c r="C8" s="737"/>
      <c r="D8" s="738"/>
      <c r="E8" s="738"/>
      <c r="F8" s="738"/>
      <c r="G8" s="739"/>
      <c r="H8" s="731" t="s">
        <v>480</v>
      </c>
      <c r="I8" s="731"/>
      <c r="J8" s="598"/>
      <c r="K8" s="721" t="e">
        <f>VLOOKUP(J8,入力表!A1:B120,2,0)</f>
        <v>#N/A</v>
      </c>
      <c r="L8" s="722"/>
      <c r="M8" s="722"/>
      <c r="N8" s="723"/>
      <c r="P8" s="516"/>
      <c r="Q8" s="516"/>
      <c r="R8" s="516"/>
      <c r="S8" s="516"/>
      <c r="T8" s="516"/>
    </row>
    <row r="9" spans="1:20" ht="18.75" customHeight="1" x14ac:dyDescent="0.15">
      <c r="A9" s="764" t="s">
        <v>608</v>
      </c>
      <c r="B9" s="728"/>
      <c r="C9" s="729"/>
      <c r="D9" s="729"/>
      <c r="E9" s="729"/>
      <c r="F9" s="730"/>
      <c r="G9" s="602" t="s">
        <v>609</v>
      </c>
      <c r="H9" s="728" t="s">
        <v>612</v>
      </c>
      <c r="I9" s="728"/>
      <c r="J9" s="600"/>
      <c r="K9" s="604" t="s">
        <v>628</v>
      </c>
      <c r="L9" s="566"/>
      <c r="M9" s="599"/>
      <c r="N9" s="603" t="s">
        <v>315</v>
      </c>
      <c r="P9" s="1136" t="s">
        <v>635</v>
      </c>
      <c r="Q9" s="1136"/>
      <c r="R9" s="1136"/>
      <c r="S9" s="1136"/>
      <c r="T9" s="1136"/>
    </row>
    <row r="10" spans="1:20" ht="18.75" customHeight="1" thickBot="1" x14ac:dyDescent="0.2">
      <c r="A10" s="724" t="s">
        <v>613</v>
      </c>
      <c r="B10" s="725"/>
      <c r="C10" s="726"/>
      <c r="D10" s="726"/>
      <c r="E10" s="726"/>
      <c r="F10" s="726"/>
      <c r="G10" s="726"/>
      <c r="H10" s="726"/>
      <c r="I10" s="726"/>
      <c r="J10" s="726"/>
      <c r="K10" s="726"/>
      <c r="L10" s="726"/>
      <c r="M10" s="727"/>
      <c r="N10" s="567"/>
      <c r="P10" s="1136"/>
      <c r="Q10" s="1136"/>
      <c r="R10" s="1136"/>
      <c r="S10" s="1136"/>
      <c r="T10" s="1136"/>
    </row>
    <row r="11" spans="1:20" ht="18.75" customHeight="1" thickBot="1" x14ac:dyDescent="0.2">
      <c r="A11" s="583"/>
      <c r="B11" s="582"/>
      <c r="C11" s="565"/>
      <c r="D11" s="565"/>
      <c r="E11" s="565"/>
      <c r="F11" s="565"/>
      <c r="G11" s="565"/>
      <c r="H11" s="565"/>
      <c r="I11" s="565"/>
      <c r="J11" s="565"/>
      <c r="K11" s="565"/>
      <c r="L11" s="565"/>
      <c r="M11" s="565"/>
      <c r="P11" s="1136"/>
      <c r="Q11" s="1136"/>
      <c r="R11" s="1136"/>
      <c r="S11" s="1136"/>
      <c r="T11" s="1136"/>
    </row>
    <row r="12" spans="1:20" ht="22.5" customHeight="1" thickBot="1" x14ac:dyDescent="0.2">
      <c r="A12" s="740" t="s">
        <v>297</v>
      </c>
      <c r="B12" s="741"/>
      <c r="C12" s="742"/>
      <c r="D12" s="545" t="s">
        <v>4</v>
      </c>
      <c r="E12" s="545" t="s">
        <v>5</v>
      </c>
      <c r="F12" s="545" t="s">
        <v>5</v>
      </c>
      <c r="G12" s="546" t="s">
        <v>6</v>
      </c>
      <c r="H12" s="777" t="s">
        <v>298</v>
      </c>
      <c r="I12" s="778"/>
      <c r="J12" s="779"/>
      <c r="K12" s="545" t="s">
        <v>4</v>
      </c>
      <c r="L12" s="545" t="s">
        <v>5</v>
      </c>
      <c r="M12" s="545" t="s">
        <v>5</v>
      </c>
      <c r="N12" s="546" t="s">
        <v>6</v>
      </c>
      <c r="P12" s="1136"/>
      <c r="Q12" s="1136"/>
      <c r="R12" s="1136"/>
      <c r="S12" s="1136"/>
      <c r="T12" s="1136"/>
    </row>
    <row r="13" spans="1:20" ht="18.75" customHeight="1" thickTop="1" x14ac:dyDescent="0.15">
      <c r="A13" s="743" t="s">
        <v>443</v>
      </c>
      <c r="B13" s="744"/>
      <c r="C13" s="547" t="s">
        <v>574</v>
      </c>
      <c r="D13" s="605"/>
      <c r="E13" s="606" t="str">
        <f>IF(D13="","",SUM(D13/1.0079*1))</f>
        <v/>
      </c>
      <c r="F13" s="607" t="str">
        <f>IF(E13="","",ROUND(E13,2))</f>
        <v/>
      </c>
      <c r="G13" s="608" t="str">
        <f>IF(D13="","",F13/$F$28*100)</f>
        <v/>
      </c>
      <c r="H13" s="780" t="s">
        <v>8</v>
      </c>
      <c r="I13" s="781"/>
      <c r="J13" s="552" t="s">
        <v>589</v>
      </c>
      <c r="K13" s="618"/>
      <c r="L13" s="619" t="str">
        <f>IF(K13="","",SUM(K13/18.998403*1))</f>
        <v/>
      </c>
      <c r="M13" s="607" t="str">
        <f>IF(L13="","",ROUND(L13,2))</f>
        <v/>
      </c>
      <c r="N13" s="620" t="str">
        <f>IF(M13="","",M13/$M$30*100)</f>
        <v/>
      </c>
      <c r="P13" s="1136"/>
      <c r="Q13" s="1136"/>
      <c r="R13" s="1136"/>
      <c r="S13" s="1136"/>
      <c r="T13" s="1136"/>
    </row>
    <row r="14" spans="1:20" ht="18.75" customHeight="1" x14ac:dyDescent="0.15">
      <c r="A14" s="745" t="s">
        <v>7</v>
      </c>
      <c r="B14" s="746"/>
      <c r="C14" s="548" t="s">
        <v>575</v>
      </c>
      <c r="D14" s="609"/>
      <c r="E14" s="610" t="str">
        <f>IF(D14="","",SUM(D14/6.941*1))</f>
        <v/>
      </c>
      <c r="F14" s="611" t="str">
        <f t="shared" ref="F14:F27" si="0">IF(E14="","",ROUND(E14,2))</f>
        <v/>
      </c>
      <c r="G14" s="612" t="str">
        <f>IF(D14="","",F14/$F$28*100)</f>
        <v/>
      </c>
      <c r="H14" s="769" t="s">
        <v>11</v>
      </c>
      <c r="I14" s="770"/>
      <c r="J14" s="553" t="s">
        <v>590</v>
      </c>
      <c r="K14" s="609"/>
      <c r="L14" s="621" t="str">
        <f>IF(K14="","",SUM(K14/35.453*1))</f>
        <v/>
      </c>
      <c r="M14" s="611" t="str">
        <f>IF(L14="","",ROUND(L14,2))</f>
        <v/>
      </c>
      <c r="N14" s="622" t="str">
        <f t="shared" ref="N14:N29" si="1">IF(M14="","",M14/$M$30*100)</f>
        <v/>
      </c>
      <c r="P14" s="1136"/>
      <c r="Q14" s="1136"/>
      <c r="R14" s="1136"/>
      <c r="S14" s="1136"/>
      <c r="T14" s="1136"/>
    </row>
    <row r="15" spans="1:20" ht="18.75" customHeight="1" x14ac:dyDescent="0.15">
      <c r="A15" s="747" t="s">
        <v>10</v>
      </c>
      <c r="B15" s="748"/>
      <c r="C15" s="549" t="s">
        <v>576</v>
      </c>
      <c r="D15" s="613"/>
      <c r="E15" s="614" t="str">
        <f>IF(D15="","",SUM(D15/22.98977*1))</f>
        <v/>
      </c>
      <c r="F15" s="607" t="str">
        <f>IF(E15="","",ROUND(E15,2))</f>
        <v/>
      </c>
      <c r="G15" s="608" t="str">
        <f t="shared" ref="G15:G27" si="2">IF(D15="","",F15/$F$28*100)</f>
        <v/>
      </c>
      <c r="H15" s="767" t="s">
        <v>13</v>
      </c>
      <c r="I15" s="768"/>
      <c r="J15" s="554" t="s">
        <v>591</v>
      </c>
      <c r="K15" s="613"/>
      <c r="L15" s="619" t="str">
        <f>IF(K15="","",SUM(K15/79.904*1))</f>
        <v/>
      </c>
      <c r="M15" s="607" t="str">
        <f t="shared" ref="M15:M28" si="3">IF(L15="","",ROUND(L15,2))</f>
        <v/>
      </c>
      <c r="N15" s="620" t="str">
        <f t="shared" si="1"/>
        <v/>
      </c>
      <c r="P15" s="1136"/>
      <c r="Q15" s="1136"/>
      <c r="R15" s="1136"/>
      <c r="S15" s="1136"/>
      <c r="T15" s="1136"/>
    </row>
    <row r="16" spans="1:20" ht="18.75" customHeight="1" x14ac:dyDescent="0.15">
      <c r="A16" s="749" t="s">
        <v>12</v>
      </c>
      <c r="B16" s="750"/>
      <c r="C16" s="548" t="s">
        <v>577</v>
      </c>
      <c r="D16" s="609"/>
      <c r="E16" s="610" t="str">
        <f>IF(D16="","",SUM(D16/39.0983*1))</f>
        <v/>
      </c>
      <c r="F16" s="611" t="str">
        <f t="shared" si="0"/>
        <v/>
      </c>
      <c r="G16" s="612" t="str">
        <f t="shared" si="2"/>
        <v/>
      </c>
      <c r="H16" s="769" t="s">
        <v>517</v>
      </c>
      <c r="I16" s="770"/>
      <c r="J16" s="553" t="s">
        <v>592</v>
      </c>
      <c r="K16" s="609"/>
      <c r="L16" s="621" t="str">
        <f>IF(K16="","",SUM(K16/126.9045*1))</f>
        <v/>
      </c>
      <c r="M16" s="611" t="str">
        <f t="shared" si="3"/>
        <v/>
      </c>
      <c r="N16" s="622" t="str">
        <f t="shared" si="1"/>
        <v/>
      </c>
      <c r="P16" s="1136"/>
      <c r="Q16" s="1136"/>
      <c r="R16" s="1136"/>
      <c r="S16" s="1136"/>
      <c r="T16" s="1136"/>
    </row>
    <row r="17" spans="1:20" ht="18.75" customHeight="1" x14ac:dyDescent="0.15">
      <c r="A17" s="751" t="s">
        <v>14</v>
      </c>
      <c r="B17" s="752"/>
      <c r="C17" s="550" t="s">
        <v>578</v>
      </c>
      <c r="D17" s="613"/>
      <c r="E17" s="614" t="str">
        <f>IF(D17="","",SUM(D17/18.0383*1))</f>
        <v/>
      </c>
      <c r="F17" s="607" t="str">
        <f t="shared" si="0"/>
        <v/>
      </c>
      <c r="G17" s="608" t="str">
        <f t="shared" si="2"/>
        <v/>
      </c>
      <c r="H17" s="767" t="s">
        <v>16</v>
      </c>
      <c r="I17" s="768"/>
      <c r="J17" s="554" t="s">
        <v>593</v>
      </c>
      <c r="K17" s="613"/>
      <c r="L17" s="619" t="str">
        <f>IF(K17="","",SUM(K17/17.0073*1))</f>
        <v/>
      </c>
      <c r="M17" s="607" t="str">
        <f t="shared" si="3"/>
        <v/>
      </c>
      <c r="N17" s="620" t="str">
        <f t="shared" si="1"/>
        <v/>
      </c>
      <c r="P17" s="1136"/>
      <c r="Q17" s="1136"/>
      <c r="R17" s="1136"/>
      <c r="S17" s="1136"/>
      <c r="T17" s="1136"/>
    </row>
    <row r="18" spans="1:20" ht="18.75" customHeight="1" x14ac:dyDescent="0.15">
      <c r="A18" s="773" t="s">
        <v>15</v>
      </c>
      <c r="B18" s="774"/>
      <c r="C18" s="548" t="s">
        <v>579</v>
      </c>
      <c r="D18" s="609"/>
      <c r="E18" s="610" t="str">
        <f>IF(D18="","",SUM(D18/24.305*2))</f>
        <v/>
      </c>
      <c r="F18" s="611" t="str">
        <f t="shared" si="0"/>
        <v/>
      </c>
      <c r="G18" s="612" t="str">
        <f t="shared" si="2"/>
        <v/>
      </c>
      <c r="H18" s="769" t="s">
        <v>18</v>
      </c>
      <c r="I18" s="770"/>
      <c r="J18" s="553" t="s">
        <v>594</v>
      </c>
      <c r="K18" s="609"/>
      <c r="L18" s="621" t="str">
        <f>IF(K18="","",SUM(K18/33.0679*1))</f>
        <v/>
      </c>
      <c r="M18" s="611" t="str">
        <f t="shared" si="3"/>
        <v/>
      </c>
      <c r="N18" s="622" t="str">
        <f t="shared" si="1"/>
        <v/>
      </c>
      <c r="P18" s="1136"/>
      <c r="Q18" s="1136"/>
      <c r="R18" s="1136"/>
      <c r="S18" s="1136"/>
      <c r="T18" s="1136"/>
    </row>
    <row r="19" spans="1:20" ht="18.75" customHeight="1" x14ac:dyDescent="0.15">
      <c r="A19" s="747" t="s">
        <v>17</v>
      </c>
      <c r="B19" s="748"/>
      <c r="C19" s="550" t="s">
        <v>580</v>
      </c>
      <c r="D19" s="613"/>
      <c r="E19" s="614" t="str">
        <f>IF(D19="","",SUM(D19/40.08*2))</f>
        <v/>
      </c>
      <c r="F19" s="607" t="str">
        <f t="shared" si="0"/>
        <v/>
      </c>
      <c r="G19" s="608" t="str">
        <f t="shared" si="2"/>
        <v/>
      </c>
      <c r="H19" s="767" t="s">
        <v>21</v>
      </c>
      <c r="I19" s="768"/>
      <c r="J19" s="554" t="s">
        <v>595</v>
      </c>
      <c r="K19" s="613"/>
      <c r="L19" s="619" t="str">
        <f>IF(K19="","",SUM(K19/112.1182*2))</f>
        <v/>
      </c>
      <c r="M19" s="607" t="str">
        <f t="shared" si="3"/>
        <v/>
      </c>
      <c r="N19" s="620" t="str">
        <f t="shared" si="1"/>
        <v/>
      </c>
      <c r="P19" s="1136"/>
      <c r="Q19" s="1136"/>
      <c r="R19" s="1136"/>
      <c r="S19" s="1136"/>
      <c r="T19" s="1136"/>
    </row>
    <row r="20" spans="1:20" ht="18.75" customHeight="1" x14ac:dyDescent="0.15">
      <c r="A20" s="773" t="s">
        <v>19</v>
      </c>
      <c r="B20" s="774"/>
      <c r="C20" s="548" t="s">
        <v>581</v>
      </c>
      <c r="D20" s="609"/>
      <c r="E20" s="610" t="str">
        <f>IF(D20="","",SUM(D20/87.62*2))</f>
        <v/>
      </c>
      <c r="F20" s="611" t="str">
        <f t="shared" si="0"/>
        <v/>
      </c>
      <c r="G20" s="612" t="str">
        <f t="shared" si="2"/>
        <v/>
      </c>
      <c r="H20" s="769" t="s">
        <v>23</v>
      </c>
      <c r="I20" s="770"/>
      <c r="J20" s="553" t="s">
        <v>596</v>
      </c>
      <c r="K20" s="609"/>
      <c r="L20" s="621" t="str">
        <f>IF(K20="","",SUM(K20/97.0655*1))</f>
        <v/>
      </c>
      <c r="M20" s="611" t="str">
        <f t="shared" si="3"/>
        <v/>
      </c>
      <c r="N20" s="622" t="str">
        <f t="shared" si="1"/>
        <v/>
      </c>
      <c r="P20" s="1136"/>
      <c r="Q20" s="1136"/>
      <c r="R20" s="1136"/>
      <c r="S20" s="1136"/>
      <c r="T20" s="1136"/>
    </row>
    <row r="21" spans="1:20" ht="18.75" customHeight="1" x14ac:dyDescent="0.15">
      <c r="A21" s="751" t="s">
        <v>20</v>
      </c>
      <c r="B21" s="752"/>
      <c r="C21" s="550" t="s">
        <v>582</v>
      </c>
      <c r="D21" s="613"/>
      <c r="E21" s="614" t="str">
        <f>IF(D21="","",SUM(D21/26.98154*3))</f>
        <v/>
      </c>
      <c r="F21" s="607" t="str">
        <f t="shared" si="0"/>
        <v/>
      </c>
      <c r="G21" s="608" t="str">
        <f t="shared" si="2"/>
        <v/>
      </c>
      <c r="H21" s="767" t="s">
        <v>25</v>
      </c>
      <c r="I21" s="768"/>
      <c r="J21" s="554" t="s">
        <v>597</v>
      </c>
      <c r="K21" s="613"/>
      <c r="L21" s="619" t="str">
        <f>IF(K21="","",SUM(K21/96.0576*2))</f>
        <v/>
      </c>
      <c r="M21" s="607" t="str">
        <f t="shared" si="3"/>
        <v/>
      </c>
      <c r="N21" s="620" t="str">
        <f t="shared" si="1"/>
        <v/>
      </c>
      <c r="P21" s="625"/>
      <c r="Q21" s="625"/>
      <c r="R21" s="625"/>
      <c r="S21" s="625"/>
      <c r="T21" s="625"/>
    </row>
    <row r="22" spans="1:20" ht="18.75" customHeight="1" thickBot="1" x14ac:dyDescent="0.2">
      <c r="A22" s="749" t="s">
        <v>22</v>
      </c>
      <c r="B22" s="750"/>
      <c r="C22" s="548" t="s">
        <v>583</v>
      </c>
      <c r="D22" s="609"/>
      <c r="E22" s="610" t="str">
        <f>IF(D22="","",SUM(D22/ 137.33*2))</f>
        <v/>
      </c>
      <c r="F22" s="611" t="str">
        <f t="shared" si="0"/>
        <v/>
      </c>
      <c r="G22" s="612" t="str">
        <f t="shared" si="2"/>
        <v/>
      </c>
      <c r="H22" s="769" t="s">
        <v>26</v>
      </c>
      <c r="I22" s="770"/>
      <c r="J22" s="555" t="s">
        <v>598</v>
      </c>
      <c r="K22" s="623"/>
      <c r="L22" s="621" t="str">
        <f>IF(K22="","",SUM(K22/62.005*1))</f>
        <v/>
      </c>
      <c r="M22" s="611" t="str">
        <f t="shared" si="3"/>
        <v/>
      </c>
      <c r="N22" s="622" t="str">
        <f t="shared" si="1"/>
        <v/>
      </c>
      <c r="P22" s="625"/>
      <c r="Q22" s="625"/>
      <c r="R22" s="625"/>
      <c r="S22" s="625"/>
      <c r="T22" s="625"/>
    </row>
    <row r="23" spans="1:20" ht="18.75" customHeight="1" x14ac:dyDescent="0.15">
      <c r="A23" s="771" t="s">
        <v>24</v>
      </c>
      <c r="B23" s="772"/>
      <c r="C23" s="550" t="s">
        <v>584</v>
      </c>
      <c r="D23" s="613"/>
      <c r="E23" s="614" t="str">
        <f>IF(D23="","",SUM(D23/54.938*2))</f>
        <v/>
      </c>
      <c r="F23" s="607" t="str">
        <f t="shared" si="0"/>
        <v/>
      </c>
      <c r="G23" s="608" t="str">
        <f t="shared" si="2"/>
        <v/>
      </c>
      <c r="H23" s="751" t="s">
        <v>312</v>
      </c>
      <c r="I23" s="752"/>
      <c r="J23" s="556" t="s">
        <v>599</v>
      </c>
      <c r="K23" s="615"/>
      <c r="L23" s="619" t="str">
        <f>IF(K23="","",SUM(K23/96.98716*1))</f>
        <v/>
      </c>
      <c r="M23" s="607" t="str">
        <f t="shared" si="3"/>
        <v/>
      </c>
      <c r="N23" s="620" t="str">
        <f t="shared" si="1"/>
        <v/>
      </c>
      <c r="P23" s="938" t="s">
        <v>633</v>
      </c>
      <c r="Q23" s="939"/>
      <c r="R23" s="939"/>
      <c r="S23" s="939"/>
      <c r="T23" s="940"/>
    </row>
    <row r="24" spans="1:20" ht="18.75" customHeight="1" x14ac:dyDescent="0.15">
      <c r="A24" s="749" t="s">
        <v>441</v>
      </c>
      <c r="B24" s="750"/>
      <c r="C24" s="548" t="s">
        <v>585</v>
      </c>
      <c r="D24" s="609"/>
      <c r="E24" s="610" t="str">
        <f>IF(D24="","",SUM(D24/55.847*2))</f>
        <v/>
      </c>
      <c r="F24" s="611" t="str">
        <f>IF(E24="","",ROUND(E24,2))</f>
        <v/>
      </c>
      <c r="G24" s="612" t="str">
        <f t="shared" si="2"/>
        <v/>
      </c>
      <c r="H24" s="773" t="s">
        <v>311</v>
      </c>
      <c r="I24" s="774"/>
      <c r="J24" s="557" t="s">
        <v>600</v>
      </c>
      <c r="K24" s="623"/>
      <c r="L24" s="621" t="str">
        <f>IF(K24="","",SUM(K24/95.97926*2))</f>
        <v/>
      </c>
      <c r="M24" s="611" t="str">
        <f t="shared" si="3"/>
        <v/>
      </c>
      <c r="N24" s="622" t="str">
        <f t="shared" si="1"/>
        <v/>
      </c>
      <c r="P24" s="861"/>
      <c r="Q24" s="1129"/>
      <c r="R24" s="1129"/>
      <c r="S24" s="1129"/>
      <c r="T24" s="862"/>
    </row>
    <row r="25" spans="1:20" ht="18.75" customHeight="1" thickBot="1" x14ac:dyDescent="0.2">
      <c r="A25" s="771" t="s">
        <v>442</v>
      </c>
      <c r="B25" s="772"/>
      <c r="C25" s="550" t="s">
        <v>586</v>
      </c>
      <c r="D25" s="613"/>
      <c r="E25" s="614" t="str">
        <f>IF(D25="","",SUM(D25/55.847*3))</f>
        <v/>
      </c>
      <c r="F25" s="607" t="str">
        <f t="shared" si="0"/>
        <v/>
      </c>
      <c r="G25" s="608" t="str">
        <f t="shared" si="2"/>
        <v/>
      </c>
      <c r="H25" s="767" t="s">
        <v>444</v>
      </c>
      <c r="I25" s="768"/>
      <c r="J25" s="554" t="s">
        <v>601</v>
      </c>
      <c r="K25" s="613"/>
      <c r="L25" s="619" t="str">
        <f>IF(K25="","",SUM(K25/106.9204*1))</f>
        <v/>
      </c>
      <c r="M25" s="607" t="str">
        <f t="shared" si="3"/>
        <v/>
      </c>
      <c r="N25" s="620" t="str">
        <f t="shared" si="1"/>
        <v/>
      </c>
      <c r="P25" s="863"/>
      <c r="Q25" s="864"/>
      <c r="R25" s="864"/>
      <c r="S25" s="864"/>
      <c r="T25" s="865"/>
    </row>
    <row r="26" spans="1:20" ht="18.75" customHeight="1" x14ac:dyDescent="0.15">
      <c r="A26" s="745" t="s">
        <v>27</v>
      </c>
      <c r="B26" s="746"/>
      <c r="C26" s="548" t="s">
        <v>587</v>
      </c>
      <c r="D26" s="609"/>
      <c r="E26" s="610" t="str">
        <f>IF(D26="","",SUM(D26/63.546*2))</f>
        <v/>
      </c>
      <c r="F26" s="611" t="str">
        <f t="shared" si="0"/>
        <v/>
      </c>
      <c r="G26" s="612" t="str">
        <f t="shared" si="2"/>
        <v/>
      </c>
      <c r="H26" s="769" t="s">
        <v>28</v>
      </c>
      <c r="I26" s="770"/>
      <c r="J26" s="558" t="s">
        <v>602</v>
      </c>
      <c r="K26" s="623"/>
      <c r="L26" s="621" t="str">
        <f>IF(K26="","",SUM(K26/61.0171*1))</f>
        <v/>
      </c>
      <c r="M26" s="611" t="str">
        <f t="shared" si="3"/>
        <v/>
      </c>
      <c r="N26" s="622" t="str">
        <f t="shared" si="1"/>
        <v/>
      </c>
      <c r="P26" s="459"/>
      <c r="Q26" s="460" t="s">
        <v>215</v>
      </c>
      <c r="R26" s="460" t="s">
        <v>542</v>
      </c>
      <c r="S26" s="464" t="s">
        <v>538</v>
      </c>
      <c r="T26" s="515" t="s">
        <v>546</v>
      </c>
    </row>
    <row r="27" spans="1:20" ht="18.75" customHeight="1" thickBot="1" x14ac:dyDescent="0.2">
      <c r="A27" s="795" t="s">
        <v>29</v>
      </c>
      <c r="B27" s="796"/>
      <c r="C27" s="551" t="s">
        <v>588</v>
      </c>
      <c r="D27" s="615"/>
      <c r="E27" s="616" t="str">
        <f>IF(D27="","",SUM(D27/65.38*2))</f>
        <v/>
      </c>
      <c r="F27" s="617" t="str">
        <f t="shared" si="0"/>
        <v/>
      </c>
      <c r="G27" s="608" t="str">
        <f t="shared" si="2"/>
        <v/>
      </c>
      <c r="H27" s="767" t="s">
        <v>30</v>
      </c>
      <c r="I27" s="768"/>
      <c r="J27" s="559" t="s">
        <v>603</v>
      </c>
      <c r="K27" s="615"/>
      <c r="L27" s="619" t="str">
        <f>IF(K27="","",SUM(K27/60.0092*2))</f>
        <v/>
      </c>
      <c r="M27" s="607" t="str">
        <f t="shared" si="3"/>
        <v/>
      </c>
      <c r="N27" s="620" t="str">
        <f t="shared" si="1"/>
        <v/>
      </c>
      <c r="P27" s="857" t="s">
        <v>539</v>
      </c>
      <c r="Q27" s="454" t="s">
        <v>163</v>
      </c>
      <c r="R27" s="508">
        <f>SUM(N14)</f>
        <v>0</v>
      </c>
      <c r="S27" s="465" t="str">
        <f>IF(AND($D$29&gt;=1000,R27&gt;=20),"○","×")</f>
        <v>×</v>
      </c>
      <c r="T27" s="472" t="s">
        <v>547</v>
      </c>
    </row>
    <row r="28" spans="1:20" ht="18.75" customHeight="1" thickBot="1" x14ac:dyDescent="0.2">
      <c r="A28" s="797" t="s">
        <v>32</v>
      </c>
      <c r="B28" s="798"/>
      <c r="C28" s="799"/>
      <c r="D28" s="574">
        <f>SUM(D13:D27)</f>
        <v>0</v>
      </c>
      <c r="E28" s="575">
        <f>SUM(E13:E27)</f>
        <v>0</v>
      </c>
      <c r="F28" s="576">
        <f>SUM(F13:F27)</f>
        <v>0</v>
      </c>
      <c r="G28" s="577">
        <f>SUM(G13:G27)</f>
        <v>0</v>
      </c>
      <c r="H28" s="793" t="s">
        <v>607</v>
      </c>
      <c r="I28" s="794"/>
      <c r="J28" s="557" t="s">
        <v>604</v>
      </c>
      <c r="K28" s="609"/>
      <c r="L28" s="621" t="str">
        <f>IF(K28="","",SUM(K28/77.0916*1))</f>
        <v/>
      </c>
      <c r="M28" s="611" t="str">
        <f t="shared" si="3"/>
        <v/>
      </c>
      <c r="N28" s="622" t="str">
        <f t="shared" si="1"/>
        <v/>
      </c>
      <c r="P28" s="858"/>
      <c r="Q28" s="461" t="s">
        <v>180</v>
      </c>
      <c r="R28" s="509">
        <f>SUM(N21)</f>
        <v>0</v>
      </c>
      <c r="S28" s="466" t="str">
        <f>IF(AND($D$29&gt;=1000,R28&gt;=20),"○","×")</f>
        <v>×</v>
      </c>
      <c r="T28" s="473" t="s">
        <v>548</v>
      </c>
    </row>
    <row r="29" spans="1:20" ht="18.75" customHeight="1" thickBot="1" x14ac:dyDescent="0.2">
      <c r="A29" s="1130" t="s">
        <v>161</v>
      </c>
      <c r="B29" s="1130"/>
      <c r="C29" s="1130"/>
      <c r="D29" s="800">
        <f>SUM(D28,K30,D36)</f>
        <v>0</v>
      </c>
      <c r="E29" s="800"/>
      <c r="F29" s="800"/>
      <c r="G29" s="802" t="s">
        <v>522</v>
      </c>
      <c r="H29" s="775" t="s">
        <v>446</v>
      </c>
      <c r="I29" s="776"/>
      <c r="J29" s="560" t="s">
        <v>605</v>
      </c>
      <c r="K29" s="615"/>
      <c r="L29" s="624" t="str">
        <f>IF(K29="","",SUM(K29/42.8088*1))</f>
        <v/>
      </c>
      <c r="M29" s="617" t="str">
        <f>IF(L29="","",ROUND(L29,2))</f>
        <v/>
      </c>
      <c r="N29" s="620" t="str">
        <f t="shared" si="1"/>
        <v/>
      </c>
      <c r="P29" s="858"/>
      <c r="Q29" s="456" t="s">
        <v>170</v>
      </c>
      <c r="R29" s="510">
        <f>SUM(N26)</f>
        <v>0</v>
      </c>
      <c r="S29" s="467" t="str">
        <f>IF(AND($D$29&gt;=1000,R29&gt;=20),"○","×")</f>
        <v>×</v>
      </c>
      <c r="T29" s="474" t="s">
        <v>549</v>
      </c>
    </row>
    <row r="30" spans="1:20" ht="18.75" customHeight="1" thickBot="1" x14ac:dyDescent="0.2">
      <c r="A30" s="1131"/>
      <c r="B30" s="1131"/>
      <c r="C30" s="1131"/>
      <c r="D30" s="801"/>
      <c r="E30" s="801"/>
      <c r="F30" s="801"/>
      <c r="G30" s="803"/>
      <c r="H30" s="782" t="s">
        <v>620</v>
      </c>
      <c r="I30" s="783"/>
      <c r="J30" s="784"/>
      <c r="K30" s="578">
        <f>SUM(K13:K29)</f>
        <v>0</v>
      </c>
      <c r="L30" s="579">
        <f>SUM(L13:L29)</f>
        <v>0</v>
      </c>
      <c r="M30" s="580">
        <f>SUM(M13:M29)</f>
        <v>0</v>
      </c>
      <c r="N30" s="581">
        <f>SUM(N13:N29)</f>
        <v>0</v>
      </c>
      <c r="P30" s="852" t="s">
        <v>543</v>
      </c>
      <c r="Q30" s="462" t="s">
        <v>197</v>
      </c>
      <c r="R30" s="511">
        <f>SUM(D13)</f>
        <v>0</v>
      </c>
      <c r="S30" s="468" t="str">
        <f>IF(AND(R30&gt;=1),"○","×")</f>
        <v>×</v>
      </c>
      <c r="T30" s="475" t="s">
        <v>550</v>
      </c>
    </row>
    <row r="31" spans="1:20" ht="18.75" customHeight="1" thickBot="1" x14ac:dyDescent="0.2">
      <c r="P31" s="853"/>
      <c r="Q31" s="454" t="s">
        <v>193</v>
      </c>
      <c r="R31" s="512">
        <f>SUM(I36)</f>
        <v>0</v>
      </c>
      <c r="S31" s="465" t="str">
        <f>IF(AND(R31&gt;=2),"○","×")</f>
        <v>×</v>
      </c>
      <c r="T31" s="476" t="s">
        <v>551</v>
      </c>
    </row>
    <row r="32" spans="1:20" ht="18.75" customHeight="1" thickBot="1" x14ac:dyDescent="0.2">
      <c r="A32" s="785" t="s">
        <v>35</v>
      </c>
      <c r="B32" s="786"/>
      <c r="C32" s="787"/>
      <c r="D32" s="442" t="s">
        <v>4</v>
      </c>
      <c r="E32" s="790" t="s">
        <v>36</v>
      </c>
      <c r="F32" s="791"/>
      <c r="G32" s="791"/>
      <c r="H32" s="792"/>
      <c r="I32" s="443" t="s">
        <v>4</v>
      </c>
      <c r="J32" s="843" t="s">
        <v>484</v>
      </c>
      <c r="K32" s="844"/>
      <c r="L32" s="844"/>
      <c r="M32" s="844"/>
      <c r="N32" s="845"/>
      <c r="P32" s="853"/>
      <c r="Q32" s="463" t="s">
        <v>176</v>
      </c>
      <c r="R32" s="513">
        <f>SUM(I33)</f>
        <v>0</v>
      </c>
      <c r="S32" s="469" t="str">
        <f>IF(AND(R32&gt;=1000),"○","×")</f>
        <v>×</v>
      </c>
      <c r="T32" s="477" t="s">
        <v>552</v>
      </c>
    </row>
    <row r="33" spans="1:20" ht="18.75" customHeight="1" thickTop="1" x14ac:dyDescent="0.15">
      <c r="A33" s="788" t="s">
        <v>622</v>
      </c>
      <c r="B33" s="789"/>
      <c r="C33" s="568" t="s">
        <v>623</v>
      </c>
      <c r="D33" s="588"/>
      <c r="E33" s="780" t="s">
        <v>483</v>
      </c>
      <c r="F33" s="781"/>
      <c r="G33" s="781"/>
      <c r="H33" s="569" t="s">
        <v>617</v>
      </c>
      <c r="I33" s="584"/>
      <c r="J33" s="809"/>
      <c r="K33" s="810"/>
      <c r="L33" s="525"/>
      <c r="M33" s="810"/>
      <c r="N33" s="859"/>
      <c r="P33" s="853"/>
      <c r="Q33" s="454" t="s">
        <v>203</v>
      </c>
      <c r="R33" s="512">
        <f>SUM(J9)</f>
        <v>0</v>
      </c>
      <c r="S33" s="465" t="str">
        <f>IF(AND(R33&gt;=30),"○","×")</f>
        <v>×</v>
      </c>
      <c r="T33" s="472" t="s">
        <v>553</v>
      </c>
    </row>
    <row r="34" spans="1:20" ht="18.75" customHeight="1" x14ac:dyDescent="0.15">
      <c r="A34" s="749" t="s">
        <v>39</v>
      </c>
      <c r="B34" s="750"/>
      <c r="C34" s="563" t="s">
        <v>624</v>
      </c>
      <c r="D34" s="589"/>
      <c r="E34" s="769" t="s">
        <v>481</v>
      </c>
      <c r="F34" s="770"/>
      <c r="G34" s="770"/>
      <c r="H34" s="561" t="s">
        <v>618</v>
      </c>
      <c r="I34" s="585"/>
      <c r="J34" s="811"/>
      <c r="K34" s="812"/>
      <c r="L34" s="526"/>
      <c r="M34" s="812"/>
      <c r="N34" s="860"/>
      <c r="P34" s="853"/>
      <c r="Q34" s="463" t="s">
        <v>545</v>
      </c>
      <c r="R34" s="513">
        <f>SUM(D24:D25)</f>
        <v>0</v>
      </c>
      <c r="S34" s="469" t="str">
        <f>IF(AND(R34&gt;=20),"○","×")</f>
        <v>×</v>
      </c>
      <c r="T34" s="477" t="s">
        <v>554</v>
      </c>
    </row>
    <row r="35" spans="1:20" ht="18.75" customHeight="1" thickBot="1" x14ac:dyDescent="0.2">
      <c r="A35" s="747" t="s">
        <v>482</v>
      </c>
      <c r="B35" s="748"/>
      <c r="C35" s="564" t="s">
        <v>625</v>
      </c>
      <c r="D35" s="590"/>
      <c r="E35" s="804" t="s">
        <v>42</v>
      </c>
      <c r="F35" s="805"/>
      <c r="G35" s="805"/>
      <c r="H35" s="806"/>
      <c r="I35" s="586">
        <f>SUM(I33:I34)</f>
        <v>0</v>
      </c>
      <c r="J35" s="813"/>
      <c r="K35" s="814"/>
      <c r="L35" s="526"/>
      <c r="M35" s="814"/>
      <c r="N35" s="840"/>
      <c r="P35" s="854"/>
      <c r="Q35" s="455" t="s">
        <v>544</v>
      </c>
      <c r="R35" s="514">
        <f>SUM(K16)</f>
        <v>0</v>
      </c>
      <c r="S35" s="470" t="str">
        <f>IF(AND(R35&gt;=10),"○","×")</f>
        <v>×</v>
      </c>
      <c r="T35" s="478" t="s">
        <v>555</v>
      </c>
    </row>
    <row r="36" spans="1:20" ht="18.75" customHeight="1" thickBot="1" x14ac:dyDescent="0.2">
      <c r="A36" s="817" t="s">
        <v>41</v>
      </c>
      <c r="B36" s="818"/>
      <c r="C36" s="819"/>
      <c r="D36" s="591">
        <f>SUM(D33:D35)</f>
        <v>0</v>
      </c>
      <c r="E36" s="807" t="s">
        <v>537</v>
      </c>
      <c r="F36" s="808"/>
      <c r="G36" s="808"/>
      <c r="H36" s="562" t="s">
        <v>621</v>
      </c>
      <c r="I36" s="587">
        <f>SUM(K18*32.06/33.0679+I34*32.06/34.0758+K19*32.06*2/112.1182)</f>
        <v>0</v>
      </c>
      <c r="J36" s="815"/>
      <c r="K36" s="816"/>
      <c r="L36" s="527"/>
      <c r="M36" s="841"/>
      <c r="N36" s="842"/>
      <c r="P36" s="855" t="s">
        <v>541</v>
      </c>
      <c r="Q36" s="458" t="s">
        <v>155</v>
      </c>
      <c r="R36" s="458" t="str">
        <f>IF(AND(S27="×",S28="×",S29="×"),"0","×")</f>
        <v>0</v>
      </c>
      <c r="S36" s="471" t="str">
        <f>IF(AND(R36="0",D29&lt;1000,C7&gt;=25,J8&lt;8.5),"○","×")</f>
        <v>×</v>
      </c>
      <c r="T36" s="479" t="s">
        <v>559</v>
      </c>
    </row>
    <row r="37" spans="1:20" ht="18.75" customHeight="1" thickBot="1" x14ac:dyDescent="0.2">
      <c r="A37" s="570"/>
      <c r="B37" s="570"/>
      <c r="C37" s="570"/>
      <c r="D37" s="571"/>
      <c r="E37" s="572"/>
      <c r="F37" s="572"/>
      <c r="G37" s="572"/>
      <c r="H37" s="572" t="s">
        <v>619</v>
      </c>
      <c r="I37" s="573"/>
      <c r="J37" s="592"/>
      <c r="K37" s="593"/>
      <c r="L37" s="594"/>
      <c r="M37" s="595"/>
      <c r="N37" s="595"/>
      <c r="P37" s="856"/>
      <c r="Q37" s="455" t="s">
        <v>540</v>
      </c>
      <c r="R37" s="455" t="str">
        <f>IF(AND(S27="×",S28="×",S29="×"),"0","×")</f>
        <v>0</v>
      </c>
      <c r="S37" s="470" t="str">
        <f>IF(AND(R36="0",D29&lt;1000,C7&gt;=25,J8&gt;=8.5),"○","×")</f>
        <v>×</v>
      </c>
      <c r="T37" s="478" t="s">
        <v>556</v>
      </c>
    </row>
    <row r="38" spans="1:20" ht="22.5" customHeight="1" thickBot="1" x14ac:dyDescent="0.2">
      <c r="A38" s="823" t="s">
        <v>523</v>
      </c>
      <c r="B38" s="823"/>
      <c r="C38" s="823"/>
      <c r="D38" s="823"/>
      <c r="E38" s="823"/>
      <c r="F38" s="823"/>
      <c r="G38" s="823"/>
      <c r="H38" s="823"/>
      <c r="I38" s="823"/>
      <c r="J38" s="823"/>
      <c r="K38" s="823"/>
      <c r="L38" s="823"/>
      <c r="M38" s="823"/>
      <c r="S38" s="441"/>
    </row>
    <row r="39" spans="1:20" ht="18.75" customHeight="1" thickBot="1" x14ac:dyDescent="0.2">
      <c r="A39" s="824" t="s">
        <v>380</v>
      </c>
      <c r="B39" s="825"/>
      <c r="C39" s="820"/>
      <c r="D39" s="820"/>
      <c r="E39" s="846"/>
      <c r="F39" s="846"/>
      <c r="G39" s="846"/>
      <c r="H39" s="846"/>
      <c r="I39" s="846"/>
      <c r="J39" s="846"/>
      <c r="K39" s="846"/>
      <c r="L39" s="846"/>
      <c r="M39" s="846"/>
      <c r="N39" s="847"/>
      <c r="P39" s="830" t="s">
        <v>565</v>
      </c>
      <c r="Q39" s="517" t="s">
        <v>274</v>
      </c>
      <c r="R39" s="517" t="s">
        <v>256</v>
      </c>
      <c r="S39" s="518" t="s">
        <v>255</v>
      </c>
      <c r="T39" s="833" t="s">
        <v>563</v>
      </c>
    </row>
    <row r="40" spans="1:20" ht="18.75" customHeight="1" thickBot="1" x14ac:dyDescent="0.2">
      <c r="A40" s="826" t="s">
        <v>438</v>
      </c>
      <c r="B40" s="827"/>
      <c r="C40" s="821"/>
      <c r="D40" s="821"/>
      <c r="E40" s="848"/>
      <c r="F40" s="848"/>
      <c r="G40" s="848"/>
      <c r="H40" s="848"/>
      <c r="I40" s="848"/>
      <c r="J40" s="848"/>
      <c r="K40" s="848"/>
      <c r="L40" s="848"/>
      <c r="M40" s="848"/>
      <c r="N40" s="849"/>
      <c r="P40" s="831"/>
      <c r="Q40" s="519">
        <f>SUM(D29)</f>
        <v>0</v>
      </c>
      <c r="R40" s="520">
        <f>SUM(J8)</f>
        <v>0</v>
      </c>
      <c r="S40" s="457">
        <f>SUM(C7)</f>
        <v>0</v>
      </c>
      <c r="T40" s="834"/>
    </row>
    <row r="41" spans="1:20" ht="18.75" customHeight="1" thickBot="1" x14ac:dyDescent="0.2">
      <c r="A41" s="828" t="s">
        <v>524</v>
      </c>
      <c r="B41" s="829"/>
      <c r="C41" s="822"/>
      <c r="D41" s="822"/>
      <c r="E41" s="850"/>
      <c r="F41" s="850"/>
      <c r="G41" s="850"/>
      <c r="H41" s="850"/>
      <c r="I41" s="850"/>
      <c r="J41" s="850"/>
      <c r="K41" s="850"/>
      <c r="L41" s="850"/>
      <c r="M41" s="850"/>
      <c r="N41" s="851"/>
      <c r="P41" s="832"/>
      <c r="Q41" s="523" t="str">
        <f>IF(Q40&gt;=10000,"高張性",IF(Q40&gt;=8000,"等張性","低張性"))</f>
        <v>低張性</v>
      </c>
      <c r="R41" s="521" t="e">
        <f>(K8)</f>
        <v>#N/A</v>
      </c>
      <c r="S41" s="522" t="str">
        <f>IF(S40&gt;=42,"高温泉",IF(S40&gt;=34,"温泉",IF(S40&gt;=25,"低温泉","冷鉱泉")))</f>
        <v>冷鉱泉</v>
      </c>
      <c r="T41" s="524" t="s">
        <v>564</v>
      </c>
    </row>
    <row r="42" spans="1:20" ht="18.75" customHeight="1" thickBot="1" x14ac:dyDescent="0.2">
      <c r="A42" s="826" t="s">
        <v>439</v>
      </c>
      <c r="B42" s="827"/>
      <c r="C42" s="821"/>
      <c r="D42" s="821"/>
      <c r="E42" s="848"/>
      <c r="F42" s="848"/>
      <c r="G42" s="848"/>
      <c r="H42" s="848"/>
      <c r="I42" s="848"/>
      <c r="J42" s="848"/>
      <c r="K42" s="848"/>
      <c r="L42" s="848"/>
      <c r="M42" s="848"/>
      <c r="N42" s="849"/>
      <c r="R42" s="441"/>
    </row>
    <row r="43" spans="1:20" ht="18.75" customHeight="1" thickBot="1" x14ac:dyDescent="0.2">
      <c r="A43" s="869" t="s">
        <v>526</v>
      </c>
      <c r="B43" s="870"/>
      <c r="C43" s="866"/>
      <c r="D43" s="866"/>
      <c r="E43" s="867"/>
      <c r="F43" s="867"/>
      <c r="G43" s="867"/>
      <c r="H43" s="867"/>
      <c r="I43" s="867"/>
      <c r="J43" s="867"/>
      <c r="K43" s="867"/>
      <c r="L43" s="867"/>
      <c r="M43" s="867"/>
      <c r="N43" s="868"/>
    </row>
    <row r="44" spans="1:20" ht="20.25" customHeight="1" thickBot="1" x14ac:dyDescent="0.2">
      <c r="G44" s="718" t="s">
        <v>629</v>
      </c>
      <c r="H44" s="718"/>
      <c r="I44" s="718"/>
      <c r="J44" s="718"/>
      <c r="K44" s="718"/>
      <c r="L44" s="718"/>
      <c r="M44" s="718"/>
      <c r="N44" s="718"/>
    </row>
    <row r="45" spans="1:20" ht="27.75" customHeight="1" x14ac:dyDescent="0.15">
      <c r="P45" s="1137" t="s">
        <v>566</v>
      </c>
      <c r="Q45" s="1138"/>
      <c r="R45" s="1138"/>
      <c r="S45" s="1138"/>
      <c r="T45" s="1139"/>
    </row>
    <row r="46" spans="1:20" ht="27.75" customHeight="1" x14ac:dyDescent="0.15">
      <c r="P46" s="1140"/>
      <c r="Q46" s="1141"/>
      <c r="R46" s="1141"/>
      <c r="S46" s="1141"/>
      <c r="T46" s="1142"/>
    </row>
    <row r="47" spans="1:20" ht="27.75" customHeight="1" x14ac:dyDescent="0.15">
      <c r="P47" s="1143" t="s">
        <v>634</v>
      </c>
      <c r="Q47" s="1144"/>
      <c r="R47" s="1144"/>
      <c r="S47" s="1144"/>
      <c r="T47" s="1145"/>
    </row>
    <row r="48" spans="1:20" ht="27.75" customHeight="1" x14ac:dyDescent="0.15">
      <c r="P48" s="1143"/>
      <c r="Q48" s="1144"/>
      <c r="R48" s="1144"/>
      <c r="S48" s="1144"/>
      <c r="T48" s="1145"/>
    </row>
    <row r="49" spans="16:20" ht="27.75" customHeight="1" x14ac:dyDescent="0.15">
      <c r="P49" s="1143"/>
      <c r="Q49" s="1144"/>
      <c r="R49" s="1144"/>
      <c r="S49" s="1144"/>
      <c r="T49" s="1145"/>
    </row>
    <row r="50" spans="16:20" ht="27.75" customHeight="1" thickBot="1" x14ac:dyDescent="0.2">
      <c r="P50" s="1146"/>
      <c r="Q50" s="1147"/>
      <c r="R50" s="1147"/>
      <c r="S50" s="1147"/>
      <c r="T50" s="1148"/>
    </row>
  </sheetData>
  <mergeCells count="111">
    <mergeCell ref="P2:T7"/>
    <mergeCell ref="P9:T20"/>
    <mergeCell ref="P39:P41"/>
    <mergeCell ref="T39:T40"/>
    <mergeCell ref="P47:T50"/>
    <mergeCell ref="P45:T46"/>
    <mergeCell ref="D3:N3"/>
    <mergeCell ref="D2:N2"/>
    <mergeCell ref="A1:N1"/>
    <mergeCell ref="M35:N35"/>
    <mergeCell ref="M36:N36"/>
    <mergeCell ref="J32:N32"/>
    <mergeCell ref="E39:N39"/>
    <mergeCell ref="E40:N40"/>
    <mergeCell ref="E41:N41"/>
    <mergeCell ref="P30:P35"/>
    <mergeCell ref="P36:P37"/>
    <mergeCell ref="P27:P29"/>
    <mergeCell ref="M33:N33"/>
    <mergeCell ref="M34:N34"/>
    <mergeCell ref="P23:T25"/>
    <mergeCell ref="H7:I7"/>
    <mergeCell ref="C43:D43"/>
    <mergeCell ref="E42:N42"/>
    <mergeCell ref="E43:N43"/>
    <mergeCell ref="A43:B43"/>
    <mergeCell ref="C39:D39"/>
    <mergeCell ref="C40:D40"/>
    <mergeCell ref="C41:D41"/>
    <mergeCell ref="C42:D42"/>
    <mergeCell ref="A38:M38"/>
    <mergeCell ref="A39:B39"/>
    <mergeCell ref="A40:B40"/>
    <mergeCell ref="A41:B41"/>
    <mergeCell ref="A42:B42"/>
    <mergeCell ref="E34:G34"/>
    <mergeCell ref="E35:H35"/>
    <mergeCell ref="E36:G36"/>
    <mergeCell ref="J33:K33"/>
    <mergeCell ref="J34:K34"/>
    <mergeCell ref="J35:K35"/>
    <mergeCell ref="J36:K36"/>
    <mergeCell ref="A34:B34"/>
    <mergeCell ref="A35:B35"/>
    <mergeCell ref="A36:C36"/>
    <mergeCell ref="H30:J30"/>
    <mergeCell ref="A32:C32"/>
    <mergeCell ref="A33:B33"/>
    <mergeCell ref="E32:H32"/>
    <mergeCell ref="E33:G33"/>
    <mergeCell ref="H23:I23"/>
    <mergeCell ref="H24:I24"/>
    <mergeCell ref="H25:I25"/>
    <mergeCell ref="H26:I26"/>
    <mergeCell ref="H27:I27"/>
    <mergeCell ref="H28:I28"/>
    <mergeCell ref="A27:B27"/>
    <mergeCell ref="A28:C28"/>
    <mergeCell ref="A29:C30"/>
    <mergeCell ref="D29:F30"/>
    <mergeCell ref="G29:G30"/>
    <mergeCell ref="A25:B25"/>
    <mergeCell ref="A26:B26"/>
    <mergeCell ref="A22:B22"/>
    <mergeCell ref="A23:B23"/>
    <mergeCell ref="A18:B18"/>
    <mergeCell ref="A19:B19"/>
    <mergeCell ref="A20:B20"/>
    <mergeCell ref="A21:B21"/>
    <mergeCell ref="H29:I29"/>
    <mergeCell ref="H20:I20"/>
    <mergeCell ref="H12:J12"/>
    <mergeCell ref="H13:I13"/>
    <mergeCell ref="H14:I14"/>
    <mergeCell ref="H15:I15"/>
    <mergeCell ref="H16:I16"/>
    <mergeCell ref="H21:I21"/>
    <mergeCell ref="H22:I22"/>
    <mergeCell ref="A24:B24"/>
    <mergeCell ref="D4:N4"/>
    <mergeCell ref="A9:B9"/>
    <mergeCell ref="C6:G6"/>
    <mergeCell ref="A5:M5"/>
    <mergeCell ref="A8:B8"/>
    <mergeCell ref="H8:I8"/>
    <mergeCell ref="H17:I17"/>
    <mergeCell ref="H18:I18"/>
    <mergeCell ref="H19:I19"/>
    <mergeCell ref="G44:N44"/>
    <mergeCell ref="P1:T1"/>
    <mergeCell ref="K8:N8"/>
    <mergeCell ref="A10:B10"/>
    <mergeCell ref="C10:M10"/>
    <mergeCell ref="H9:I9"/>
    <mergeCell ref="C9:F9"/>
    <mergeCell ref="H6:I6"/>
    <mergeCell ref="J6:M6"/>
    <mergeCell ref="J7:M7"/>
    <mergeCell ref="D7:F7"/>
    <mergeCell ref="C8:G8"/>
    <mergeCell ref="A12:C12"/>
    <mergeCell ref="A13:B13"/>
    <mergeCell ref="A14:B14"/>
    <mergeCell ref="A15:B15"/>
    <mergeCell ref="A16:B16"/>
    <mergeCell ref="A17:B17"/>
    <mergeCell ref="A2:C2"/>
    <mergeCell ref="A3:C3"/>
    <mergeCell ref="A6:B6"/>
    <mergeCell ref="A7:B7"/>
    <mergeCell ref="A4:C4"/>
  </mergeCells>
  <phoneticPr fontId="109"/>
  <dataValidations count="1">
    <dataValidation allowBlank="1" showInputMessage="1" showErrorMessage="1" sqref="K8 R41" xr:uid="{00000000-0002-0000-0A00-000000000000}"/>
  </dataValidations>
  <printOptions horizontalCentered="1" verticalCentered="1"/>
  <pageMargins left="0.23622047244094491" right="0.23622047244094491" top="0.35433070866141736" bottom="0.35433070866141736" header="0.31496062992125984" footer="0.31496062992125984"/>
  <pageSetup paperSize="9" orientation="portrait" horizontalDpi="4294967292"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U41"/>
  <sheetViews>
    <sheetView topLeftCell="F4" workbookViewId="0">
      <selection activeCell="Q1" sqref="Q1:U9"/>
    </sheetView>
  </sheetViews>
  <sheetFormatPr defaultColWidth="9.25" defaultRowHeight="27.75" customHeight="1" x14ac:dyDescent="0.15"/>
  <cols>
    <col min="1" max="3" width="7.125" style="433" customWidth="1"/>
    <col min="4" max="4" width="9.125" style="433" customWidth="1"/>
    <col min="5" max="5" width="9.125" style="433" hidden="1" customWidth="1"/>
    <col min="6" max="7" width="9.125" style="433" customWidth="1"/>
    <col min="8" max="10" width="7.125" style="433" customWidth="1"/>
    <col min="11" max="11" width="9.125" style="433" customWidth="1"/>
    <col min="12" max="12" width="9.125" style="433" hidden="1" customWidth="1"/>
    <col min="13" max="14" width="9.125" style="433" customWidth="1"/>
    <col min="15" max="17" width="9.25" style="433"/>
    <col min="18" max="18" width="18.375" style="441" customWidth="1"/>
    <col min="19" max="19" width="14.125" style="433" customWidth="1"/>
    <col min="20" max="20" width="11.375" style="433" customWidth="1"/>
    <col min="21" max="21" width="98.875" style="433" customWidth="1"/>
    <col min="22" max="16384" width="9.25" style="433"/>
  </cols>
  <sheetData>
    <row r="1" spans="1:21" ht="27.75" customHeight="1" thickBot="1" x14ac:dyDescent="0.2">
      <c r="A1" s="839" t="s">
        <v>557</v>
      </c>
      <c r="B1" s="839"/>
      <c r="C1" s="839"/>
      <c r="D1" s="839"/>
      <c r="E1" s="839"/>
      <c r="F1" s="839"/>
      <c r="G1" s="839"/>
      <c r="H1" s="839"/>
      <c r="I1" s="839"/>
      <c r="J1" s="839"/>
      <c r="K1" s="839"/>
      <c r="L1" s="839"/>
      <c r="M1" s="839"/>
      <c r="N1" s="839"/>
      <c r="O1" s="516"/>
      <c r="P1" s="516"/>
      <c r="Q1" s="952" t="s">
        <v>632</v>
      </c>
      <c r="R1" s="952"/>
      <c r="S1" s="952"/>
      <c r="T1" s="952"/>
      <c r="U1" s="952"/>
    </row>
    <row r="2" spans="1:21" ht="18.75" customHeight="1" thickBot="1" x14ac:dyDescent="0.2">
      <c r="A2" s="753" t="s">
        <v>0</v>
      </c>
      <c r="B2" s="754"/>
      <c r="C2" s="754"/>
      <c r="D2" s="953" t="s">
        <v>568</v>
      </c>
      <c r="E2" s="953"/>
      <c r="F2" s="953"/>
      <c r="G2" s="953"/>
      <c r="H2" s="953"/>
      <c r="I2" s="953"/>
      <c r="J2" s="953"/>
      <c r="K2" s="953"/>
      <c r="L2" s="953"/>
      <c r="M2" s="953"/>
      <c r="N2" s="954"/>
      <c r="O2" s="516"/>
      <c r="P2" s="516"/>
      <c r="Q2" s="952"/>
      <c r="R2" s="952"/>
      <c r="S2" s="952"/>
      <c r="T2" s="952"/>
      <c r="U2" s="952"/>
    </row>
    <row r="3" spans="1:21" ht="18.75" customHeight="1" thickBot="1" x14ac:dyDescent="0.2">
      <c r="A3" s="756" t="s">
        <v>43</v>
      </c>
      <c r="B3" s="757"/>
      <c r="C3" s="757"/>
      <c r="D3" s="955" t="s">
        <v>569</v>
      </c>
      <c r="E3" s="955"/>
      <c r="F3" s="955"/>
      <c r="G3" s="955"/>
      <c r="H3" s="955"/>
      <c r="I3" s="955"/>
      <c r="J3" s="955"/>
      <c r="K3" s="955"/>
      <c r="L3" s="955"/>
      <c r="M3" s="955"/>
      <c r="N3" s="956"/>
      <c r="O3" s="516"/>
      <c r="P3" s="516"/>
      <c r="Q3" s="952"/>
      <c r="R3" s="952"/>
      <c r="S3" s="952"/>
      <c r="T3" s="952"/>
      <c r="U3" s="952"/>
    </row>
    <row r="4" spans="1:21" ht="29.25" customHeight="1" thickBot="1" x14ac:dyDescent="0.2">
      <c r="A4" s="753" t="s">
        <v>521</v>
      </c>
      <c r="B4" s="754"/>
      <c r="C4" s="754"/>
      <c r="D4" s="953" t="s">
        <v>571</v>
      </c>
      <c r="E4" s="953"/>
      <c r="F4" s="953"/>
      <c r="G4" s="953"/>
      <c r="H4" s="953"/>
      <c r="I4" s="953"/>
      <c r="J4" s="953"/>
      <c r="K4" s="953"/>
      <c r="L4" s="953"/>
      <c r="M4" s="953"/>
      <c r="N4" s="954"/>
      <c r="O4" s="516"/>
      <c r="P4" s="516"/>
      <c r="Q4" s="952"/>
      <c r="R4" s="952"/>
      <c r="S4" s="952"/>
      <c r="T4" s="952"/>
      <c r="U4" s="952"/>
    </row>
    <row r="5" spans="1:21" ht="21.75" customHeight="1" thickBot="1" x14ac:dyDescent="0.2">
      <c r="A5" s="899" t="s">
        <v>475</v>
      </c>
      <c r="B5" s="899"/>
      <c r="C5" s="899"/>
      <c r="D5" s="899"/>
      <c r="E5" s="899"/>
      <c r="F5" s="899"/>
      <c r="G5" s="899"/>
      <c r="H5" s="899"/>
      <c r="I5" s="899"/>
      <c r="J5" s="899"/>
      <c r="K5" s="899"/>
      <c r="L5" s="899"/>
      <c r="M5" s="899"/>
      <c r="O5" s="516"/>
      <c r="P5" s="516"/>
      <c r="Q5" s="952"/>
      <c r="R5" s="952"/>
      <c r="S5" s="952"/>
      <c r="T5" s="952"/>
      <c r="U5" s="952"/>
    </row>
    <row r="6" spans="1:21" ht="18.75" customHeight="1" thickBot="1" x14ac:dyDescent="0.2">
      <c r="A6" s="753" t="s">
        <v>476</v>
      </c>
      <c r="B6" s="754"/>
      <c r="C6" s="947" t="s">
        <v>519</v>
      </c>
      <c r="D6" s="947"/>
      <c r="E6" s="947"/>
      <c r="F6" s="947"/>
      <c r="G6" s="948"/>
      <c r="H6" s="753" t="s">
        <v>46</v>
      </c>
      <c r="I6" s="754"/>
      <c r="J6" s="754"/>
      <c r="K6" s="531">
        <v>11</v>
      </c>
      <c r="L6" s="505"/>
      <c r="M6" s="436" t="s">
        <v>478</v>
      </c>
      <c r="N6" s="437"/>
      <c r="O6" s="516"/>
      <c r="P6" s="516"/>
      <c r="Q6" s="952"/>
      <c r="R6" s="952"/>
      <c r="S6" s="952"/>
      <c r="T6" s="952"/>
      <c r="U6" s="952"/>
    </row>
    <row r="7" spans="1:21" ht="18.75" customHeight="1" thickBot="1" x14ac:dyDescent="0.2">
      <c r="A7" s="753" t="s">
        <v>255</v>
      </c>
      <c r="B7" s="754"/>
      <c r="C7" s="530">
        <v>55</v>
      </c>
      <c r="D7" s="436" t="s">
        <v>9</v>
      </c>
      <c r="E7" s="949" t="s">
        <v>477</v>
      </c>
      <c r="F7" s="949"/>
      <c r="G7" s="949"/>
      <c r="H7" s="531">
        <v>20</v>
      </c>
      <c r="I7" s="438" t="s">
        <v>518</v>
      </c>
      <c r="J7" s="753" t="s">
        <v>45</v>
      </c>
      <c r="K7" s="754"/>
      <c r="M7" s="532">
        <v>43</v>
      </c>
      <c r="N7" s="439" t="s">
        <v>9</v>
      </c>
      <c r="O7" s="516"/>
      <c r="P7" s="516"/>
      <c r="Q7" s="952"/>
      <c r="R7" s="952"/>
      <c r="S7" s="952"/>
      <c r="T7" s="952"/>
      <c r="U7" s="952"/>
    </row>
    <row r="8" spans="1:21" ht="18.75" customHeight="1" thickBot="1" x14ac:dyDescent="0.2">
      <c r="A8" s="950" t="s">
        <v>479</v>
      </c>
      <c r="B8" s="951"/>
      <c r="C8" s="947" t="s">
        <v>570</v>
      </c>
      <c r="D8" s="947"/>
      <c r="E8" s="947"/>
      <c r="F8" s="947"/>
      <c r="G8" s="947"/>
      <c r="H8" s="947"/>
      <c r="I8" s="947"/>
      <c r="J8" s="947"/>
      <c r="K8" s="947"/>
      <c r="L8" s="947"/>
      <c r="M8" s="947"/>
      <c r="N8" s="506"/>
      <c r="O8" s="516"/>
      <c r="P8" s="516"/>
      <c r="Q8" s="952"/>
      <c r="R8" s="952"/>
      <c r="S8" s="952"/>
      <c r="T8" s="952"/>
      <c r="U8" s="952"/>
    </row>
    <row r="9" spans="1:21" ht="18.75" customHeight="1" thickBot="1" x14ac:dyDescent="0.2">
      <c r="A9" s="753" t="s">
        <v>480</v>
      </c>
      <c r="B9" s="754"/>
      <c r="C9" s="529">
        <v>1.6</v>
      </c>
      <c r="D9" s="957" t="str">
        <f>VLOOKUP(C9,入力表!A1:B120,2,0)</f>
        <v>強酸性</v>
      </c>
      <c r="E9" s="957"/>
      <c r="F9" s="958"/>
      <c r="G9" s="959" t="s">
        <v>208</v>
      </c>
      <c r="H9" s="960"/>
      <c r="I9" s="528">
        <v>0.1</v>
      </c>
      <c r="J9" s="961" t="s">
        <v>520</v>
      </c>
      <c r="K9" s="961"/>
      <c r="L9" s="507"/>
      <c r="M9" s="528">
        <v>0.51</v>
      </c>
      <c r="N9" s="440" t="s">
        <v>315</v>
      </c>
      <c r="Q9" s="952"/>
      <c r="R9" s="952"/>
      <c r="S9" s="952"/>
      <c r="T9" s="952"/>
      <c r="U9" s="952"/>
    </row>
    <row r="10" spans="1:21" ht="18.75" customHeight="1" thickBot="1" x14ac:dyDescent="0.2">
      <c r="Q10" s="938" t="s">
        <v>558</v>
      </c>
      <c r="R10" s="939"/>
      <c r="S10" s="939"/>
      <c r="T10" s="939"/>
      <c r="U10" s="940"/>
    </row>
    <row r="11" spans="1:21" ht="22.5" customHeight="1" thickBot="1" x14ac:dyDescent="0.2">
      <c r="A11" s="941" t="s">
        <v>297</v>
      </c>
      <c r="B11" s="942"/>
      <c r="C11" s="943"/>
      <c r="D11" s="480" t="s">
        <v>4</v>
      </c>
      <c r="E11" s="480" t="s">
        <v>5</v>
      </c>
      <c r="F11" s="480" t="s">
        <v>5</v>
      </c>
      <c r="G11" s="481" t="s">
        <v>6</v>
      </c>
      <c r="H11" s="944" t="s">
        <v>298</v>
      </c>
      <c r="I11" s="945"/>
      <c r="J11" s="946"/>
      <c r="K11" s="480" t="s">
        <v>4</v>
      </c>
      <c r="L11" s="480" t="s">
        <v>5</v>
      </c>
      <c r="M11" s="480" t="s">
        <v>5</v>
      </c>
      <c r="N11" s="481" t="s">
        <v>6</v>
      </c>
      <c r="Q11" s="863"/>
      <c r="R11" s="864"/>
      <c r="S11" s="864"/>
      <c r="T11" s="864"/>
      <c r="U11" s="865"/>
    </row>
    <row r="12" spans="1:21" ht="18.75" customHeight="1" thickTop="1" x14ac:dyDescent="0.15">
      <c r="A12" s="934" t="s">
        <v>443</v>
      </c>
      <c r="B12" s="935"/>
      <c r="C12" s="423" t="s">
        <v>485</v>
      </c>
      <c r="D12" s="533">
        <v>25.2</v>
      </c>
      <c r="E12" s="482">
        <f>IF(D12="","",SUM(D12/1.0079*1))</f>
        <v>25.002480404802064</v>
      </c>
      <c r="F12" s="483">
        <f>IF(E12="","",ROUND(E12,2))</f>
        <v>25</v>
      </c>
      <c r="G12" s="484">
        <f>IF(D12="","",F12/$F$27*100)</f>
        <v>30.469226081657524</v>
      </c>
      <c r="H12" s="936" t="s">
        <v>8</v>
      </c>
      <c r="I12" s="937"/>
      <c r="J12" s="424" t="s">
        <v>486</v>
      </c>
      <c r="K12" s="533">
        <v>1.9</v>
      </c>
      <c r="L12" s="491">
        <f>IF(K12="","",SUM(K12/18.998403*1))</f>
        <v>0.10000840596970177</v>
      </c>
      <c r="M12" s="483">
        <f>IF(L12="","",ROUND(L12,2))</f>
        <v>0.1</v>
      </c>
      <c r="N12" s="492">
        <f>IF(M12="","",M12/$M$29*100)</f>
        <v>4.4120891242003094E-2</v>
      </c>
      <c r="Q12" s="459"/>
      <c r="R12" s="460" t="s">
        <v>215</v>
      </c>
      <c r="S12" s="460" t="s">
        <v>542</v>
      </c>
      <c r="T12" s="464" t="s">
        <v>538</v>
      </c>
      <c r="U12" s="515" t="s">
        <v>546</v>
      </c>
    </row>
    <row r="13" spans="1:21" ht="18.75" customHeight="1" x14ac:dyDescent="0.15">
      <c r="A13" s="793" t="s">
        <v>7</v>
      </c>
      <c r="B13" s="928"/>
      <c r="C13" s="425" t="s">
        <v>487</v>
      </c>
      <c r="D13" s="534"/>
      <c r="E13" s="485" t="str">
        <f>IF(D13="","",SUM(D13/6.941*1))</f>
        <v/>
      </c>
      <c r="F13" s="486" t="str">
        <f t="shared" ref="F13:F26" si="0">IF(E13="","",ROUND(E13,2))</f>
        <v/>
      </c>
      <c r="G13" s="487" t="str">
        <f>IF(D13="","",F13/$F$27*100)</f>
        <v/>
      </c>
      <c r="H13" s="929" t="s">
        <v>11</v>
      </c>
      <c r="I13" s="930"/>
      <c r="J13" s="426" t="s">
        <v>488</v>
      </c>
      <c r="K13" s="534">
        <v>7634</v>
      </c>
      <c r="L13" s="493">
        <f>IF(K13="","",SUM(K13/35.453*1))</f>
        <v>215.32733478125968</v>
      </c>
      <c r="M13" s="486">
        <f t="shared" ref="M13:M27" si="1">IF(L13="","",ROUND(L13,2))</f>
        <v>215.33</v>
      </c>
      <c r="N13" s="503">
        <f t="shared" ref="N13:N28" si="2">IF(M13="","",M13/$M$29*100)</f>
        <v>95.005515111405259</v>
      </c>
      <c r="Q13" s="857" t="s">
        <v>539</v>
      </c>
      <c r="R13" s="454" t="s">
        <v>163</v>
      </c>
      <c r="S13" s="508">
        <f>SUM(N13)</f>
        <v>95.005515111405259</v>
      </c>
      <c r="T13" s="465" t="str">
        <f>IF(AND($D$29&gt;=1000,M13&gt;=20),"○","×")</f>
        <v>○</v>
      </c>
      <c r="U13" s="472" t="s">
        <v>547</v>
      </c>
    </row>
    <row r="14" spans="1:21" ht="18.75" customHeight="1" x14ac:dyDescent="0.15">
      <c r="A14" s="924" t="s">
        <v>10</v>
      </c>
      <c r="B14" s="925"/>
      <c r="C14" s="427" t="s">
        <v>489</v>
      </c>
      <c r="D14" s="535">
        <v>54</v>
      </c>
      <c r="E14" s="488">
        <f>IF(D14="","",SUM(D14/22.98977*1))</f>
        <v>2.3488708238490426</v>
      </c>
      <c r="F14" s="483">
        <f>IF(E14="","",ROUND(E14,2))</f>
        <v>2.35</v>
      </c>
      <c r="G14" s="484">
        <f t="shared" ref="G14:G26" si="3">IF(D14="","",F14/$F$27*100)</f>
        <v>2.864107251675807</v>
      </c>
      <c r="H14" s="926" t="s">
        <v>13</v>
      </c>
      <c r="I14" s="927"/>
      <c r="J14" s="428" t="s">
        <v>490</v>
      </c>
      <c r="K14" s="535">
        <v>8.4</v>
      </c>
      <c r="L14" s="491">
        <f>IF(K14="","",SUM(K14/79.904*1))</f>
        <v>0.105126151381658</v>
      </c>
      <c r="M14" s="483">
        <f t="shared" si="1"/>
        <v>0.11</v>
      </c>
      <c r="N14" s="492">
        <f t="shared" si="2"/>
        <v>4.8532980366203397E-2</v>
      </c>
      <c r="Q14" s="858"/>
      <c r="R14" s="461" t="s">
        <v>180</v>
      </c>
      <c r="S14" s="509">
        <f>SUM(N20)</f>
        <v>0.16324729759541143</v>
      </c>
      <c r="T14" s="466" t="str">
        <f>IF(AND($D$29&gt;=1000,S14&gt;=20),"○","×")</f>
        <v>×</v>
      </c>
      <c r="U14" s="473" t="s">
        <v>548</v>
      </c>
    </row>
    <row r="15" spans="1:21" ht="18.75" customHeight="1" thickBot="1" x14ac:dyDescent="0.2">
      <c r="A15" s="793" t="s">
        <v>12</v>
      </c>
      <c r="B15" s="928"/>
      <c r="C15" s="425" t="s">
        <v>491</v>
      </c>
      <c r="D15" s="534">
        <v>32.6</v>
      </c>
      <c r="E15" s="485">
        <f>IF(D15="","",SUM(D15/39.0983*1))</f>
        <v>0.83379584278600349</v>
      </c>
      <c r="F15" s="486">
        <f t="shared" si="0"/>
        <v>0.83</v>
      </c>
      <c r="G15" s="487">
        <f t="shared" si="3"/>
        <v>1.0115783059110297</v>
      </c>
      <c r="H15" s="929" t="s">
        <v>517</v>
      </c>
      <c r="I15" s="930"/>
      <c r="J15" s="426" t="s">
        <v>492</v>
      </c>
      <c r="K15" s="534">
        <v>8.8000000000000007</v>
      </c>
      <c r="L15" s="493">
        <f>IF(K15="","",SUM(K15/126.9045*1))</f>
        <v>6.9343482697619085E-2</v>
      </c>
      <c r="M15" s="486">
        <f t="shared" si="1"/>
        <v>7.0000000000000007E-2</v>
      </c>
      <c r="N15" s="503">
        <f t="shared" si="2"/>
        <v>3.0884623869402161E-2</v>
      </c>
      <c r="Q15" s="858"/>
      <c r="R15" s="456" t="s">
        <v>170</v>
      </c>
      <c r="S15" s="510">
        <f>SUM(N17)</f>
        <v>0.10147804985660711</v>
      </c>
      <c r="T15" s="467" t="str">
        <f>IF(AND($D$29&gt;=1000,M15&gt;=20),"○","×")</f>
        <v>×</v>
      </c>
      <c r="U15" s="474" t="s">
        <v>549</v>
      </c>
    </row>
    <row r="16" spans="1:21" ht="18.75" customHeight="1" x14ac:dyDescent="0.15">
      <c r="A16" s="924" t="s">
        <v>14</v>
      </c>
      <c r="B16" s="925"/>
      <c r="C16" s="427" t="s">
        <v>493</v>
      </c>
      <c r="D16" s="535">
        <v>0</v>
      </c>
      <c r="E16" s="488">
        <f>IF(D16="","",SUM(D16/18.0383*1))</f>
        <v>0</v>
      </c>
      <c r="F16" s="483">
        <f t="shared" si="0"/>
        <v>0</v>
      </c>
      <c r="G16" s="484">
        <f t="shared" si="3"/>
        <v>0</v>
      </c>
      <c r="H16" s="926" t="s">
        <v>16</v>
      </c>
      <c r="I16" s="927"/>
      <c r="J16" s="428" t="s">
        <v>494</v>
      </c>
      <c r="K16" s="535"/>
      <c r="L16" s="491" t="str">
        <f>IF(K16="","",SUM(K16/17.0073*1))</f>
        <v/>
      </c>
      <c r="M16" s="483" t="str">
        <f t="shared" si="1"/>
        <v/>
      </c>
      <c r="N16" s="492" t="str">
        <f t="shared" si="2"/>
        <v/>
      </c>
      <c r="P16" s="453"/>
      <c r="Q16" s="852" t="s">
        <v>543</v>
      </c>
      <c r="R16" s="462" t="s">
        <v>197</v>
      </c>
      <c r="S16" s="511">
        <f>SUM(D12)</f>
        <v>25.2</v>
      </c>
      <c r="T16" s="468" t="str">
        <f>IF(AND(S16&gt;=1),"○","×")</f>
        <v>○</v>
      </c>
      <c r="U16" s="475" t="s">
        <v>550</v>
      </c>
    </row>
    <row r="17" spans="1:21" ht="18.75" customHeight="1" x14ac:dyDescent="0.15">
      <c r="A17" s="793" t="s">
        <v>15</v>
      </c>
      <c r="B17" s="928"/>
      <c r="C17" s="425" t="s">
        <v>495</v>
      </c>
      <c r="D17" s="534">
        <v>59</v>
      </c>
      <c r="E17" s="485">
        <f>IF(D17="","",SUM(D17/24.305*2))</f>
        <v>4.8549681135568816</v>
      </c>
      <c r="F17" s="486">
        <f t="shared" si="0"/>
        <v>4.8499999999999996</v>
      </c>
      <c r="G17" s="487">
        <f t="shared" si="3"/>
        <v>5.9110298598415589</v>
      </c>
      <c r="H17" s="929" t="s">
        <v>18</v>
      </c>
      <c r="I17" s="930"/>
      <c r="J17" s="426" t="s">
        <v>496</v>
      </c>
      <c r="K17" s="534">
        <v>7.7</v>
      </c>
      <c r="L17" s="493">
        <f>IF(K17="","",SUM(K17/33.0679*1))</f>
        <v>0.23285421813904117</v>
      </c>
      <c r="M17" s="486">
        <f t="shared" si="1"/>
        <v>0.23</v>
      </c>
      <c r="N17" s="503">
        <f t="shared" si="2"/>
        <v>0.10147804985660711</v>
      </c>
      <c r="Q17" s="853"/>
      <c r="R17" s="454" t="s">
        <v>193</v>
      </c>
      <c r="S17" s="512">
        <f>SUM(I35)</f>
        <v>20.260779854112968</v>
      </c>
      <c r="T17" s="465" t="str">
        <f>IF(AND(S17&gt;=2),"○","×")</f>
        <v>○</v>
      </c>
      <c r="U17" s="476" t="s">
        <v>551</v>
      </c>
    </row>
    <row r="18" spans="1:21" ht="18.75" customHeight="1" x14ac:dyDescent="0.15">
      <c r="A18" s="924" t="s">
        <v>17</v>
      </c>
      <c r="B18" s="925"/>
      <c r="C18" s="427" t="s">
        <v>497</v>
      </c>
      <c r="D18" s="535">
        <v>639.4</v>
      </c>
      <c r="E18" s="488">
        <f>IF(D18="","",SUM(D18/40.08*2))</f>
        <v>31.906187624750498</v>
      </c>
      <c r="F18" s="483">
        <f t="shared" si="0"/>
        <v>31.91</v>
      </c>
      <c r="G18" s="484">
        <f t="shared" si="3"/>
        <v>38.890920170627666</v>
      </c>
      <c r="H18" s="926" t="s">
        <v>21</v>
      </c>
      <c r="I18" s="927"/>
      <c r="J18" s="428" t="s">
        <v>498</v>
      </c>
      <c r="K18" s="535"/>
      <c r="L18" s="491" t="str">
        <f>IF(K18="","",SUM(K18/112.1182*2))</f>
        <v/>
      </c>
      <c r="M18" s="483" t="str">
        <f t="shared" si="1"/>
        <v/>
      </c>
      <c r="N18" s="492" t="str">
        <f t="shared" si="2"/>
        <v/>
      </c>
      <c r="Q18" s="853"/>
      <c r="R18" s="463" t="s">
        <v>176</v>
      </c>
      <c r="S18" s="513">
        <f>SUM(I32)</f>
        <v>602.79999999999995</v>
      </c>
      <c r="T18" s="469" t="str">
        <f>IF(AND(S18&gt;=1000),"○","×")</f>
        <v>×</v>
      </c>
      <c r="U18" s="477" t="s">
        <v>552</v>
      </c>
    </row>
    <row r="19" spans="1:21" ht="18.75" customHeight="1" x14ac:dyDescent="0.15">
      <c r="A19" s="793" t="s">
        <v>19</v>
      </c>
      <c r="B19" s="928"/>
      <c r="C19" s="425" t="s">
        <v>499</v>
      </c>
      <c r="D19" s="534"/>
      <c r="E19" s="485" t="str">
        <f>IF(D19="","",SUM(D19/87.62*2))</f>
        <v/>
      </c>
      <c r="F19" s="486" t="str">
        <f t="shared" si="0"/>
        <v/>
      </c>
      <c r="G19" s="487" t="str">
        <f t="shared" si="3"/>
        <v/>
      </c>
      <c r="H19" s="929" t="s">
        <v>23</v>
      </c>
      <c r="I19" s="930"/>
      <c r="J19" s="426" t="s">
        <v>500</v>
      </c>
      <c r="K19" s="534"/>
      <c r="L19" s="493" t="str">
        <f>IF(K19="","",SUM(K19/97.0655*1))</f>
        <v/>
      </c>
      <c r="M19" s="486" t="str">
        <f t="shared" si="1"/>
        <v/>
      </c>
      <c r="N19" s="503" t="str">
        <f t="shared" si="2"/>
        <v/>
      </c>
      <c r="Q19" s="853"/>
      <c r="R19" s="454" t="s">
        <v>203</v>
      </c>
      <c r="S19" s="512">
        <f>SUM(I9)</f>
        <v>0.1</v>
      </c>
      <c r="T19" s="465" t="str">
        <f>IF(AND(I9&gt;=30),"○","×")</f>
        <v>×</v>
      </c>
      <c r="U19" s="472" t="s">
        <v>553</v>
      </c>
    </row>
    <row r="20" spans="1:21" ht="18.75" customHeight="1" x14ac:dyDescent="0.15">
      <c r="A20" s="924" t="s">
        <v>20</v>
      </c>
      <c r="B20" s="925"/>
      <c r="C20" s="427" t="s">
        <v>501</v>
      </c>
      <c r="D20" s="535">
        <v>144.69999999999999</v>
      </c>
      <c r="E20" s="488">
        <f>IF(D20="","",SUM(D20/26.98154*3))</f>
        <v>16.088777734703061</v>
      </c>
      <c r="F20" s="483">
        <f t="shared" si="0"/>
        <v>16.09</v>
      </c>
      <c r="G20" s="484">
        <f t="shared" si="3"/>
        <v>19.609993906154781</v>
      </c>
      <c r="H20" s="926" t="s">
        <v>25</v>
      </c>
      <c r="I20" s="927"/>
      <c r="J20" s="428" t="s">
        <v>502</v>
      </c>
      <c r="K20" s="535">
        <v>18</v>
      </c>
      <c r="L20" s="491">
        <f>IF(K20="","",SUM(K20/96.0576*2))</f>
        <v>0.37477513491904857</v>
      </c>
      <c r="M20" s="483">
        <f t="shared" si="1"/>
        <v>0.37</v>
      </c>
      <c r="N20" s="492">
        <f t="shared" si="2"/>
        <v>0.16324729759541143</v>
      </c>
      <c r="Q20" s="853"/>
      <c r="R20" s="463" t="s">
        <v>545</v>
      </c>
      <c r="S20" s="513">
        <f>SUM(D23:D24)</f>
        <v>20</v>
      </c>
      <c r="T20" s="469" t="str">
        <f>IF(AND(S20&gt;=20),"○","×")</f>
        <v>○</v>
      </c>
      <c r="U20" s="477" t="s">
        <v>554</v>
      </c>
    </row>
    <row r="21" spans="1:21" ht="18.75" customHeight="1" thickBot="1" x14ac:dyDescent="0.2">
      <c r="A21" s="793" t="s">
        <v>22</v>
      </c>
      <c r="B21" s="928"/>
      <c r="C21" s="425" t="s">
        <v>503</v>
      </c>
      <c r="D21" s="534"/>
      <c r="E21" s="485" t="str">
        <f>IF(D21="","",SUM(D21/ 137.33*2))</f>
        <v/>
      </c>
      <c r="F21" s="486" t="str">
        <f t="shared" si="0"/>
        <v/>
      </c>
      <c r="G21" s="487" t="str">
        <f t="shared" si="3"/>
        <v/>
      </c>
      <c r="H21" s="929" t="s">
        <v>26</v>
      </c>
      <c r="I21" s="930"/>
      <c r="J21" s="429" t="s">
        <v>504</v>
      </c>
      <c r="K21" s="537"/>
      <c r="L21" s="493" t="str">
        <f>IF(K21="","",SUM(K21/62.005*1))</f>
        <v/>
      </c>
      <c r="M21" s="486" t="str">
        <f t="shared" si="1"/>
        <v/>
      </c>
      <c r="N21" s="503" t="str">
        <f t="shared" si="2"/>
        <v/>
      </c>
      <c r="Q21" s="854"/>
      <c r="R21" s="455" t="s">
        <v>544</v>
      </c>
      <c r="S21" s="514">
        <f>SUM(K15)</f>
        <v>8.8000000000000007</v>
      </c>
      <c r="T21" s="470" t="str">
        <f>IF(AND(S21&gt;=10),"○","×")</f>
        <v>×</v>
      </c>
      <c r="U21" s="478" t="s">
        <v>555</v>
      </c>
    </row>
    <row r="22" spans="1:21" ht="18.75" customHeight="1" x14ac:dyDescent="0.15">
      <c r="A22" s="924" t="s">
        <v>24</v>
      </c>
      <c r="B22" s="925"/>
      <c r="C22" s="427" t="s">
        <v>505</v>
      </c>
      <c r="D22" s="535">
        <v>3.1</v>
      </c>
      <c r="E22" s="488">
        <f>IF(D22="","",SUM(D22/54.938*2))</f>
        <v>0.11285449051658233</v>
      </c>
      <c r="F22" s="483">
        <f t="shared" si="0"/>
        <v>0.11</v>
      </c>
      <c r="G22" s="484">
        <f t="shared" si="3"/>
        <v>0.13406459475929308</v>
      </c>
      <c r="H22" s="924" t="s">
        <v>312</v>
      </c>
      <c r="I22" s="925"/>
      <c r="J22" s="423" t="s">
        <v>506</v>
      </c>
      <c r="K22" s="536"/>
      <c r="L22" s="491" t="str">
        <f>IF(K22="","",SUM(K22/96.98716*1))</f>
        <v/>
      </c>
      <c r="M22" s="483" t="str">
        <f t="shared" si="1"/>
        <v/>
      </c>
      <c r="N22" s="492" t="str">
        <f t="shared" si="2"/>
        <v/>
      </c>
      <c r="Q22" s="855" t="s">
        <v>541</v>
      </c>
      <c r="R22" s="458" t="s">
        <v>155</v>
      </c>
      <c r="S22" s="458" t="str">
        <f>IF(AND(T13="×",T14="×",T15="×"),"0","×")</f>
        <v>×</v>
      </c>
      <c r="T22" s="471" t="str">
        <f>IF(AND(S22="0",D29&lt;1000,M7&gt;=25,C9&lt;8.5),"○","×")</f>
        <v>×</v>
      </c>
      <c r="U22" s="479" t="s">
        <v>559</v>
      </c>
    </row>
    <row r="23" spans="1:21" ht="18.75" customHeight="1" thickBot="1" x14ac:dyDescent="0.2">
      <c r="A23" s="793" t="s">
        <v>441</v>
      </c>
      <c r="B23" s="928"/>
      <c r="C23" s="425" t="s">
        <v>507</v>
      </c>
      <c r="D23" s="534">
        <v>10</v>
      </c>
      <c r="E23" s="485">
        <f>IF(D23="","",SUM(D23/55.847*2))</f>
        <v>0.35812129568284778</v>
      </c>
      <c r="F23" s="486">
        <f>IF(E23="","",ROUND(E23,2))</f>
        <v>0.36</v>
      </c>
      <c r="G23" s="487">
        <f t="shared" si="3"/>
        <v>0.43875685557586824</v>
      </c>
      <c r="H23" s="793" t="s">
        <v>311</v>
      </c>
      <c r="I23" s="928"/>
      <c r="J23" s="425" t="s">
        <v>508</v>
      </c>
      <c r="K23" s="537"/>
      <c r="L23" s="493" t="str">
        <f>IF(K23="","",SUM(K23/95.97926*2))</f>
        <v/>
      </c>
      <c r="M23" s="486" t="str">
        <f t="shared" si="1"/>
        <v/>
      </c>
      <c r="N23" s="503" t="str">
        <f t="shared" si="2"/>
        <v/>
      </c>
      <c r="Q23" s="856"/>
      <c r="R23" s="455" t="s">
        <v>540</v>
      </c>
      <c r="S23" s="455" t="str">
        <f>IF(AND(T13="×",T14="×",T15="×"),"0","×")</f>
        <v>×</v>
      </c>
      <c r="T23" s="470" t="str">
        <f>IF(AND(S22="0",D29&lt;1000,M7&gt;=25,C9&gt;=8.5),"○","×")</f>
        <v>×</v>
      </c>
      <c r="U23" s="478" t="s">
        <v>556</v>
      </c>
    </row>
    <row r="24" spans="1:21" ht="18.75" customHeight="1" thickBot="1" x14ac:dyDescent="0.2">
      <c r="A24" s="924" t="s">
        <v>442</v>
      </c>
      <c r="B24" s="925"/>
      <c r="C24" s="427" t="s">
        <v>509</v>
      </c>
      <c r="D24" s="535">
        <v>10</v>
      </c>
      <c r="E24" s="488">
        <f>IF(D24="","",SUM(D24/55.847*3))</f>
        <v>0.53718194352427173</v>
      </c>
      <c r="F24" s="483">
        <f t="shared" si="0"/>
        <v>0.54</v>
      </c>
      <c r="G24" s="484">
        <f t="shared" si="3"/>
        <v>0.65813528336380256</v>
      </c>
      <c r="H24" s="926" t="s">
        <v>444</v>
      </c>
      <c r="I24" s="927"/>
      <c r="J24" s="428" t="s">
        <v>510</v>
      </c>
      <c r="K24" s="535"/>
      <c r="L24" s="491" t="str">
        <f>IF(K24="","",SUM(K24/106.9204*1))</f>
        <v/>
      </c>
      <c r="M24" s="483" t="str">
        <f t="shared" si="1"/>
        <v/>
      </c>
      <c r="N24" s="492" t="str">
        <f t="shared" si="2"/>
        <v/>
      </c>
      <c r="T24" s="441"/>
    </row>
    <row r="25" spans="1:21" ht="18.75" customHeight="1" x14ac:dyDescent="0.15">
      <c r="A25" s="793" t="s">
        <v>27</v>
      </c>
      <c r="B25" s="928"/>
      <c r="C25" s="425" t="s">
        <v>511</v>
      </c>
      <c r="D25" s="534"/>
      <c r="E25" s="485" t="str">
        <f>IF(D25="","",SUM(D25/63.546*2))</f>
        <v/>
      </c>
      <c r="F25" s="486" t="str">
        <f t="shared" si="0"/>
        <v/>
      </c>
      <c r="G25" s="487" t="str">
        <f t="shared" si="3"/>
        <v/>
      </c>
      <c r="H25" s="929" t="s">
        <v>28</v>
      </c>
      <c r="I25" s="930"/>
      <c r="J25" s="430" t="s">
        <v>512</v>
      </c>
      <c r="K25" s="537">
        <v>636.4</v>
      </c>
      <c r="L25" s="493">
        <f>IF(K25="","",SUM(K25/61.0171*1))</f>
        <v>10.429863103949549</v>
      </c>
      <c r="M25" s="486">
        <f t="shared" si="1"/>
        <v>10.43</v>
      </c>
      <c r="N25" s="503">
        <f t="shared" si="2"/>
        <v>4.6018089565409221</v>
      </c>
      <c r="Q25" s="830" t="s">
        <v>565</v>
      </c>
      <c r="R25" s="517" t="s">
        <v>274</v>
      </c>
      <c r="S25" s="517" t="s">
        <v>256</v>
      </c>
      <c r="T25" s="518" t="s">
        <v>255</v>
      </c>
      <c r="U25" s="833" t="s">
        <v>563</v>
      </c>
    </row>
    <row r="26" spans="1:21" ht="18.75" customHeight="1" thickBot="1" x14ac:dyDescent="0.2">
      <c r="A26" s="916" t="s">
        <v>29</v>
      </c>
      <c r="B26" s="917"/>
      <c r="C26" s="431" t="s">
        <v>513</v>
      </c>
      <c r="D26" s="536">
        <v>0.2</v>
      </c>
      <c r="E26" s="489">
        <f>IF(D26="","",SUM(D26/65.38*2))</f>
        <v>6.1180789232181104E-3</v>
      </c>
      <c r="F26" s="490">
        <f t="shared" si="0"/>
        <v>0.01</v>
      </c>
      <c r="G26" s="484">
        <f t="shared" si="3"/>
        <v>1.2187690432663009E-2</v>
      </c>
      <c r="H26" s="926" t="s">
        <v>30</v>
      </c>
      <c r="I26" s="927"/>
      <c r="J26" s="432" t="s">
        <v>514</v>
      </c>
      <c r="K26" s="536">
        <v>0.2</v>
      </c>
      <c r="L26" s="491">
        <f>IF(K26="","",SUM(K26/60.0092*2))</f>
        <v>6.6656446011611557E-3</v>
      </c>
      <c r="M26" s="483">
        <f t="shared" si="1"/>
        <v>0.01</v>
      </c>
      <c r="N26" s="492">
        <f t="shared" si="2"/>
        <v>4.412089124200309E-3</v>
      </c>
      <c r="Q26" s="831"/>
      <c r="R26" s="519">
        <f>SUM(D29)</f>
        <v>9525.9</v>
      </c>
      <c r="S26" s="520">
        <f>SUM(C9)</f>
        <v>1.6</v>
      </c>
      <c r="T26" s="457">
        <f>SUM(M7)</f>
        <v>43</v>
      </c>
      <c r="U26" s="834"/>
    </row>
    <row r="27" spans="1:21" ht="18.75" customHeight="1" thickBot="1" x14ac:dyDescent="0.2">
      <c r="A27" s="931" t="s">
        <v>32</v>
      </c>
      <c r="B27" s="932"/>
      <c r="C27" s="933"/>
      <c r="D27" s="499">
        <f>SUM(D12:D26)</f>
        <v>978.20000000000016</v>
      </c>
      <c r="E27" s="500">
        <f>SUM(E12:E26)</f>
        <v>82.049356353094481</v>
      </c>
      <c r="F27" s="501">
        <f>SUM(F12:F26)</f>
        <v>82.050000000000011</v>
      </c>
      <c r="G27" s="502">
        <f>SUM(G12:G26)</f>
        <v>100.00000000000001</v>
      </c>
      <c r="H27" s="793" t="s">
        <v>445</v>
      </c>
      <c r="I27" s="928"/>
      <c r="J27" s="425" t="s">
        <v>515</v>
      </c>
      <c r="K27" s="534"/>
      <c r="L27" s="493" t="str">
        <f>IF(K27="","",SUM(K27/77.0916*1))</f>
        <v/>
      </c>
      <c r="M27" s="486" t="str">
        <f t="shared" si="1"/>
        <v/>
      </c>
      <c r="N27" s="503" t="str">
        <f t="shared" si="2"/>
        <v/>
      </c>
      <c r="Q27" s="832"/>
      <c r="R27" s="523" t="str">
        <f>IF(R26&gt;=10000,"高張性",IF(R26&gt;=8000,"等張性","低張性"))</f>
        <v>等張性</v>
      </c>
      <c r="S27" s="521" t="str">
        <f>VLOOKUP(S26,入力表!A1:B120,2,0)</f>
        <v>強酸性</v>
      </c>
      <c r="T27" s="522" t="str">
        <f>IF(T26&gt;=42,"高温泉",IF(T26&gt;=34,"温泉",IF(T26&gt;=25,"低温泉","冷鉱泉")))</f>
        <v>高温泉</v>
      </c>
      <c r="U27" s="524" t="s">
        <v>564</v>
      </c>
    </row>
    <row r="28" spans="1:21" ht="18.75" customHeight="1" thickBot="1" x14ac:dyDescent="0.2">
      <c r="A28" s="434"/>
      <c r="B28" s="434"/>
      <c r="C28" s="434"/>
      <c r="D28" s="434"/>
      <c r="E28" s="434"/>
      <c r="F28" s="434"/>
      <c r="G28" s="434"/>
      <c r="H28" s="916" t="s">
        <v>446</v>
      </c>
      <c r="I28" s="917"/>
      <c r="J28" s="431" t="s">
        <v>516</v>
      </c>
      <c r="K28" s="536"/>
      <c r="L28" s="494" t="str">
        <f>IF(K28="","",SUM(K28/42.8088*1))</f>
        <v/>
      </c>
      <c r="M28" s="490" t="str">
        <f>IF(L28="","",ROUND(L28,2))</f>
        <v/>
      </c>
      <c r="N28" s="492" t="str">
        <f t="shared" si="2"/>
        <v/>
      </c>
      <c r="S28" s="441"/>
    </row>
    <row r="29" spans="1:21" ht="18.75" customHeight="1" thickBot="1" x14ac:dyDescent="0.2">
      <c r="A29" s="918" t="s">
        <v>161</v>
      </c>
      <c r="B29" s="919"/>
      <c r="C29" s="919"/>
      <c r="D29" s="920">
        <f>SUM(D27,K29,D35)</f>
        <v>9525.9</v>
      </c>
      <c r="E29" s="920"/>
      <c r="F29" s="920"/>
      <c r="G29" s="435" t="s">
        <v>522</v>
      </c>
      <c r="H29" s="921" t="s">
        <v>33</v>
      </c>
      <c r="I29" s="922"/>
      <c r="J29" s="923"/>
      <c r="K29" s="495">
        <f>SUM(K12:K28)</f>
        <v>8315.4</v>
      </c>
      <c r="L29" s="496">
        <f>SUM(L12:L28)</f>
        <v>226.64597092291746</v>
      </c>
      <c r="M29" s="497">
        <f>SUM(M12:M28)</f>
        <v>226.65</v>
      </c>
      <c r="N29" s="498">
        <f>SUM(N12:N28)</f>
        <v>100</v>
      </c>
    </row>
    <row r="30" spans="1:21" ht="18.75" customHeight="1" thickBot="1" x14ac:dyDescent="0.2"/>
    <row r="31" spans="1:21" ht="18.75" customHeight="1" thickBot="1" x14ac:dyDescent="0.2">
      <c r="A31" s="785" t="s">
        <v>35</v>
      </c>
      <c r="B31" s="786"/>
      <c r="C31" s="787"/>
      <c r="D31" s="442" t="s">
        <v>4</v>
      </c>
      <c r="E31" s="790" t="s">
        <v>36</v>
      </c>
      <c r="F31" s="791"/>
      <c r="G31" s="791"/>
      <c r="H31" s="792"/>
      <c r="I31" s="443" t="s">
        <v>4</v>
      </c>
      <c r="J31" s="843" t="s">
        <v>484</v>
      </c>
      <c r="K31" s="844"/>
      <c r="L31" s="844"/>
      <c r="M31" s="844"/>
      <c r="N31" s="845"/>
      <c r="Q31" s="836" t="s">
        <v>566</v>
      </c>
      <c r="R31" s="836"/>
      <c r="S31" s="836"/>
      <c r="T31" s="836"/>
      <c r="U31" s="836"/>
    </row>
    <row r="32" spans="1:21" ht="18.75" customHeight="1" thickTop="1" x14ac:dyDescent="0.15">
      <c r="A32" s="882" t="s">
        <v>38</v>
      </c>
      <c r="B32" s="883"/>
      <c r="C32" s="446" t="s">
        <v>534</v>
      </c>
      <c r="D32" s="538">
        <v>226.1</v>
      </c>
      <c r="E32" s="884" t="s">
        <v>483</v>
      </c>
      <c r="F32" s="885"/>
      <c r="G32" s="886"/>
      <c r="H32" s="444" t="s">
        <v>532</v>
      </c>
      <c r="I32" s="541">
        <v>602.79999999999995</v>
      </c>
      <c r="J32" s="887" t="s">
        <v>572</v>
      </c>
      <c r="K32" s="888"/>
      <c r="L32" s="544"/>
      <c r="M32" s="888" t="s">
        <v>573</v>
      </c>
      <c r="N32" s="889"/>
      <c r="Q32" s="836"/>
      <c r="R32" s="836"/>
      <c r="S32" s="836"/>
      <c r="T32" s="836"/>
      <c r="U32" s="836"/>
    </row>
    <row r="33" spans="1:21" ht="18.75" customHeight="1" x14ac:dyDescent="0.15">
      <c r="A33" s="890" t="s">
        <v>39</v>
      </c>
      <c r="B33" s="891"/>
      <c r="C33" s="447" t="s">
        <v>535</v>
      </c>
      <c r="D33" s="539">
        <v>6.1</v>
      </c>
      <c r="E33" s="892" t="s">
        <v>481</v>
      </c>
      <c r="F33" s="893"/>
      <c r="G33" s="894"/>
      <c r="H33" s="445" t="s">
        <v>533</v>
      </c>
      <c r="I33" s="542">
        <v>13.6</v>
      </c>
      <c r="J33" s="895"/>
      <c r="K33" s="896"/>
      <c r="L33" s="543"/>
      <c r="M33" s="896"/>
      <c r="N33" s="897"/>
      <c r="Q33" s="835" t="s">
        <v>567</v>
      </c>
      <c r="R33" s="835"/>
      <c r="S33" s="835"/>
      <c r="T33" s="835"/>
      <c r="U33" s="835"/>
    </row>
    <row r="34" spans="1:21" ht="18.75" customHeight="1" thickBot="1" x14ac:dyDescent="0.2">
      <c r="A34" s="903" t="s">
        <v>482</v>
      </c>
      <c r="B34" s="904"/>
      <c r="C34" s="448" t="s">
        <v>536</v>
      </c>
      <c r="D34" s="540">
        <v>0.1</v>
      </c>
      <c r="E34" s="804" t="s">
        <v>42</v>
      </c>
      <c r="F34" s="805"/>
      <c r="G34" s="805"/>
      <c r="H34" s="806"/>
      <c r="I34" s="452">
        <f>SUM(I32:I33)</f>
        <v>616.4</v>
      </c>
      <c r="J34" s="905"/>
      <c r="K34" s="906"/>
      <c r="L34" s="454"/>
      <c r="M34" s="906"/>
      <c r="N34" s="907"/>
      <c r="Q34" s="835"/>
      <c r="R34" s="835"/>
      <c r="S34" s="835"/>
      <c r="T34" s="835"/>
      <c r="U34" s="835"/>
    </row>
    <row r="35" spans="1:21" ht="18.75" customHeight="1" thickBot="1" x14ac:dyDescent="0.2">
      <c r="A35" s="908" t="s">
        <v>41</v>
      </c>
      <c r="B35" s="909"/>
      <c r="C35" s="910"/>
      <c r="D35" s="451">
        <f>SUM(D32:D34)</f>
        <v>232.29999999999998</v>
      </c>
      <c r="E35" s="911" t="s">
        <v>537</v>
      </c>
      <c r="F35" s="912"/>
      <c r="G35" s="913"/>
      <c r="H35" s="449" t="s">
        <v>313</v>
      </c>
      <c r="I35" s="450">
        <f>SUM(K17*32.06/33.0679+I33*32.06/34.0758+K18*32.06*2/112.1182)</f>
        <v>20.260779854112968</v>
      </c>
      <c r="J35" s="914"/>
      <c r="K35" s="915"/>
      <c r="L35" s="504"/>
      <c r="M35" s="871"/>
      <c r="N35" s="872"/>
      <c r="Q35" s="835"/>
      <c r="R35" s="835"/>
      <c r="S35" s="835"/>
      <c r="T35" s="835"/>
      <c r="U35" s="835"/>
    </row>
    <row r="36" spans="1:21" ht="22.5" customHeight="1" thickBot="1" x14ac:dyDescent="0.2">
      <c r="A36" s="898" t="s">
        <v>523</v>
      </c>
      <c r="B36" s="898"/>
      <c r="C36" s="898"/>
      <c r="D36" s="898"/>
      <c r="E36" s="898"/>
      <c r="F36" s="898"/>
      <c r="G36" s="898"/>
      <c r="H36" s="898"/>
      <c r="I36" s="898"/>
      <c r="J36" s="899"/>
      <c r="K36" s="899"/>
      <c r="L36" s="899"/>
      <c r="M36" s="899"/>
      <c r="Q36" s="835"/>
      <c r="R36" s="835"/>
      <c r="S36" s="835"/>
      <c r="T36" s="835"/>
      <c r="U36" s="835"/>
    </row>
    <row r="37" spans="1:21" ht="18.75" customHeight="1" thickBot="1" x14ac:dyDescent="0.2">
      <c r="A37" s="824" t="s">
        <v>380</v>
      </c>
      <c r="B37" s="825"/>
      <c r="C37" s="900" t="s">
        <v>31</v>
      </c>
      <c r="D37" s="900"/>
      <c r="E37" s="901" t="s">
        <v>525</v>
      </c>
      <c r="F37" s="901"/>
      <c r="G37" s="901"/>
      <c r="H37" s="901"/>
      <c r="I37" s="901"/>
      <c r="J37" s="901"/>
      <c r="K37" s="901"/>
      <c r="L37" s="901"/>
      <c r="M37" s="901"/>
      <c r="N37" s="902"/>
      <c r="Q37" s="835"/>
      <c r="R37" s="835"/>
      <c r="S37" s="835"/>
      <c r="T37" s="835"/>
      <c r="U37" s="835"/>
    </row>
    <row r="38" spans="1:21" ht="18.75" customHeight="1" thickBot="1" x14ac:dyDescent="0.2">
      <c r="A38" s="826" t="s">
        <v>438</v>
      </c>
      <c r="B38" s="827"/>
      <c r="C38" s="879" t="s">
        <v>294</v>
      </c>
      <c r="D38" s="879"/>
      <c r="E38" s="880" t="s">
        <v>527</v>
      </c>
      <c r="F38" s="880"/>
      <c r="G38" s="880"/>
      <c r="H38" s="880"/>
      <c r="I38" s="880"/>
      <c r="J38" s="880"/>
      <c r="K38" s="880"/>
      <c r="L38" s="880"/>
      <c r="M38" s="880"/>
      <c r="N38" s="881"/>
      <c r="Q38" s="835"/>
      <c r="R38" s="835"/>
      <c r="S38" s="835"/>
      <c r="T38" s="835"/>
      <c r="U38" s="835"/>
    </row>
    <row r="39" spans="1:21" ht="18.75" customHeight="1" thickBot="1" x14ac:dyDescent="0.2">
      <c r="A39" s="828" t="s">
        <v>524</v>
      </c>
      <c r="B39" s="829"/>
      <c r="C39" s="876" t="s">
        <v>528</v>
      </c>
      <c r="D39" s="876"/>
      <c r="E39" s="877" t="s">
        <v>529</v>
      </c>
      <c r="F39" s="877"/>
      <c r="G39" s="877"/>
      <c r="H39" s="877"/>
      <c r="I39" s="877"/>
      <c r="J39" s="877"/>
      <c r="K39" s="877"/>
      <c r="L39" s="877"/>
      <c r="M39" s="877"/>
      <c r="N39" s="878"/>
      <c r="Q39" s="835"/>
      <c r="R39" s="835"/>
      <c r="S39" s="835"/>
      <c r="T39" s="835"/>
      <c r="U39" s="835"/>
    </row>
    <row r="40" spans="1:21" ht="18.75" customHeight="1" thickBot="1" x14ac:dyDescent="0.2">
      <c r="A40" s="826" t="s">
        <v>439</v>
      </c>
      <c r="B40" s="827"/>
      <c r="C40" s="879" t="s">
        <v>530</v>
      </c>
      <c r="D40" s="879"/>
      <c r="E40" s="880" t="s">
        <v>531</v>
      </c>
      <c r="F40" s="880"/>
      <c r="G40" s="880"/>
      <c r="H40" s="880"/>
      <c r="I40" s="880"/>
      <c r="J40" s="880"/>
      <c r="K40" s="880"/>
      <c r="L40" s="880"/>
      <c r="M40" s="880"/>
      <c r="N40" s="881"/>
    </row>
    <row r="41" spans="1:21" ht="18.75" customHeight="1" thickBot="1" x14ac:dyDescent="0.2">
      <c r="A41" s="869" t="s">
        <v>526</v>
      </c>
      <c r="B41" s="870"/>
      <c r="C41" s="873" t="s">
        <v>31</v>
      </c>
      <c r="D41" s="873"/>
      <c r="E41" s="874"/>
      <c r="F41" s="874"/>
      <c r="G41" s="874"/>
      <c r="H41" s="874"/>
      <c r="I41" s="874"/>
      <c r="J41" s="874"/>
      <c r="K41" s="874"/>
      <c r="L41" s="874"/>
      <c r="M41" s="874"/>
      <c r="N41" s="875"/>
    </row>
  </sheetData>
  <mergeCells count="102">
    <mergeCell ref="A1:N1"/>
    <mergeCell ref="Q1:U9"/>
    <mergeCell ref="A2:C2"/>
    <mergeCell ref="D2:N2"/>
    <mergeCell ref="A3:C3"/>
    <mergeCell ref="D3:N3"/>
    <mergeCell ref="A4:C4"/>
    <mergeCell ref="D4:N4"/>
    <mergeCell ref="A5:M5"/>
    <mergeCell ref="A6:B6"/>
    <mergeCell ref="A9:B9"/>
    <mergeCell ref="D9:F9"/>
    <mergeCell ref="G9:H9"/>
    <mergeCell ref="J9:K9"/>
    <mergeCell ref="Q10:U11"/>
    <mergeCell ref="A11:C11"/>
    <mergeCell ref="H11:J11"/>
    <mergeCell ref="C6:G6"/>
    <mergeCell ref="H6:J6"/>
    <mergeCell ref="A7:B7"/>
    <mergeCell ref="E7:G7"/>
    <mergeCell ref="J7:K7"/>
    <mergeCell ref="A8:B8"/>
    <mergeCell ref="C8:M8"/>
    <mergeCell ref="A12:B12"/>
    <mergeCell ref="H12:I12"/>
    <mergeCell ref="A13:B13"/>
    <mergeCell ref="H13:I13"/>
    <mergeCell ref="Q13:Q15"/>
    <mergeCell ref="A14:B14"/>
    <mergeCell ref="H14:I14"/>
    <mergeCell ref="A15:B15"/>
    <mergeCell ref="H15:I15"/>
    <mergeCell ref="A16:B16"/>
    <mergeCell ref="H16:I16"/>
    <mergeCell ref="Q16:Q21"/>
    <mergeCell ref="A17:B17"/>
    <mergeCell ref="H17:I17"/>
    <mergeCell ref="A18:B18"/>
    <mergeCell ref="H18:I18"/>
    <mergeCell ref="A19:B19"/>
    <mergeCell ref="H19:I19"/>
    <mergeCell ref="A20:B20"/>
    <mergeCell ref="Q25:Q27"/>
    <mergeCell ref="U25:U26"/>
    <mergeCell ref="A26:B26"/>
    <mergeCell ref="H26:I26"/>
    <mergeCell ref="A27:C27"/>
    <mergeCell ref="H27:I27"/>
    <mergeCell ref="H20:I20"/>
    <mergeCell ref="A21:B21"/>
    <mergeCell ref="H21:I21"/>
    <mergeCell ref="A22:B22"/>
    <mergeCell ref="H22:I22"/>
    <mergeCell ref="Q22:Q23"/>
    <mergeCell ref="A23:B23"/>
    <mergeCell ref="H23:I23"/>
    <mergeCell ref="H28:I28"/>
    <mergeCell ref="A29:C29"/>
    <mergeCell ref="D29:F29"/>
    <mergeCell ref="H29:J29"/>
    <mergeCell ref="A31:C31"/>
    <mergeCell ref="E31:H31"/>
    <mergeCell ref="J31:N31"/>
    <mergeCell ref="A24:B24"/>
    <mergeCell ref="H24:I24"/>
    <mergeCell ref="A25:B25"/>
    <mergeCell ref="H25:I25"/>
    <mergeCell ref="Q31:U32"/>
    <mergeCell ref="A32:B32"/>
    <mergeCell ref="E32:G32"/>
    <mergeCell ref="J32:K32"/>
    <mergeCell ref="M32:N32"/>
    <mergeCell ref="A33:B33"/>
    <mergeCell ref="E33:G33"/>
    <mergeCell ref="J33:K33"/>
    <mergeCell ref="M33:N33"/>
    <mergeCell ref="Q33:U39"/>
    <mergeCell ref="A36:M36"/>
    <mergeCell ref="A37:B37"/>
    <mergeCell ref="C37:D37"/>
    <mergeCell ref="E37:N37"/>
    <mergeCell ref="A38:B38"/>
    <mergeCell ref="C38:D38"/>
    <mergeCell ref="E38:N38"/>
    <mergeCell ref="A34:B34"/>
    <mergeCell ref="E34:H34"/>
    <mergeCell ref="J34:K34"/>
    <mergeCell ref="M34:N34"/>
    <mergeCell ref="A35:C35"/>
    <mergeCell ref="E35:G35"/>
    <mergeCell ref="J35:K35"/>
    <mergeCell ref="M35:N35"/>
    <mergeCell ref="A41:B41"/>
    <mergeCell ref="C41:D41"/>
    <mergeCell ref="E41:N41"/>
    <mergeCell ref="A39:B39"/>
    <mergeCell ref="C39:D39"/>
    <mergeCell ref="E39:N39"/>
    <mergeCell ref="A40:B40"/>
    <mergeCell ref="C40:D40"/>
    <mergeCell ref="E40:N40"/>
  </mergeCells>
  <phoneticPr fontId="109"/>
  <dataValidations count="1">
    <dataValidation allowBlank="1" showInputMessage="1" showErrorMessage="1" sqref="D9 S27" xr:uid="{00000000-0002-0000-0B00-000000000000}"/>
  </dataValidations>
  <pageMargins left="0.23622047244094491" right="0.23622047244094491" top="0.35433070866141736" bottom="0.35433070866141736" header="0.31496062992125984" footer="0.31496062992125984"/>
  <pageSetup paperSize="9" orientation="portrait" horizontalDpi="4294967292"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I49"/>
  <sheetViews>
    <sheetView workbookViewId="0">
      <selection activeCell="F40" sqref="F40"/>
    </sheetView>
  </sheetViews>
  <sheetFormatPr defaultColWidth="9.125" defaultRowHeight="23.25" customHeight="1" x14ac:dyDescent="0.15"/>
  <cols>
    <col min="1" max="1" width="42.25" style="7" customWidth="1"/>
    <col min="2" max="2" width="32.375" style="7" customWidth="1"/>
    <col min="3" max="3" width="3.625" style="7" customWidth="1"/>
    <col min="4" max="4" width="21.625" style="8" customWidth="1"/>
    <col min="5" max="5" width="20.875" style="8" customWidth="1"/>
    <col min="6" max="6" width="17.75" style="9" customWidth="1"/>
    <col min="7" max="7" width="35.75" style="9" customWidth="1"/>
    <col min="8" max="8" width="22.25" style="9" customWidth="1"/>
    <col min="9" max="9" width="53.25" style="10" customWidth="1"/>
    <col min="10" max="16384" width="9.125" style="11"/>
  </cols>
  <sheetData>
    <row r="1" spans="1:9" ht="23.25" customHeight="1" x14ac:dyDescent="0.15">
      <c r="A1" s="984" t="s">
        <v>148</v>
      </c>
      <c r="B1" s="985"/>
      <c r="C1" s="12"/>
    </row>
    <row r="2" spans="1:9" ht="23.25" customHeight="1" x14ac:dyDescent="0.15">
      <c r="A2" s="13" t="s">
        <v>149</v>
      </c>
      <c r="B2" s="14"/>
      <c r="D2" s="15" t="s">
        <v>150</v>
      </c>
      <c r="E2" s="16" t="s">
        <v>151</v>
      </c>
      <c r="F2" s="986" t="s">
        <v>152</v>
      </c>
      <c r="G2" s="987"/>
      <c r="H2" s="988"/>
      <c r="I2" s="29" t="s">
        <v>153</v>
      </c>
    </row>
    <row r="3" spans="1:9" ht="23.25" customHeight="1" x14ac:dyDescent="0.15">
      <c r="A3" s="17" t="s">
        <v>154</v>
      </c>
      <c r="B3" s="18"/>
      <c r="D3" s="1001" t="s">
        <v>155</v>
      </c>
      <c r="E3" s="1006" t="s">
        <v>156</v>
      </c>
      <c r="F3" s="962" t="s">
        <v>157</v>
      </c>
      <c r="G3" s="963"/>
      <c r="H3" s="964"/>
      <c r="I3" s="977" t="s">
        <v>158</v>
      </c>
    </row>
    <row r="4" spans="1:9" ht="23.25" customHeight="1" x14ac:dyDescent="0.15">
      <c r="A4" s="20" t="s">
        <v>159</v>
      </c>
      <c r="B4" s="21" t="s">
        <v>160</v>
      </c>
      <c r="D4" s="1001"/>
      <c r="E4" s="1006"/>
      <c r="F4" s="965"/>
      <c r="G4" s="966"/>
      <c r="H4" s="967"/>
      <c r="I4" s="977"/>
    </row>
    <row r="5" spans="1:9" ht="23.25" customHeight="1" x14ac:dyDescent="0.15">
      <c r="A5" s="22" t="s">
        <v>161</v>
      </c>
      <c r="B5" s="23" t="s">
        <v>162</v>
      </c>
      <c r="D5" s="1002" t="s">
        <v>163</v>
      </c>
      <c r="E5" s="998" t="s">
        <v>164</v>
      </c>
      <c r="F5" s="968" t="s">
        <v>447</v>
      </c>
      <c r="G5" s="969"/>
      <c r="H5" s="970"/>
      <c r="I5" s="982" t="s">
        <v>165</v>
      </c>
    </row>
    <row r="6" spans="1:9" ht="23.25" customHeight="1" x14ac:dyDescent="0.15">
      <c r="A6" s="24" t="s">
        <v>166</v>
      </c>
      <c r="B6" s="25" t="s">
        <v>167</v>
      </c>
      <c r="D6" s="1002"/>
      <c r="E6" s="998"/>
      <c r="F6" s="971"/>
      <c r="G6" s="972"/>
      <c r="H6" s="973"/>
      <c r="I6" s="982"/>
    </row>
    <row r="7" spans="1:9" ht="23.25" customHeight="1" x14ac:dyDescent="0.15">
      <c r="A7" s="22" t="s">
        <v>168</v>
      </c>
      <c r="B7" s="23" t="s">
        <v>169</v>
      </c>
      <c r="D7" s="1001" t="s">
        <v>170</v>
      </c>
      <c r="E7" s="996" t="s">
        <v>299</v>
      </c>
      <c r="F7" s="962" t="s">
        <v>452</v>
      </c>
      <c r="G7" s="963"/>
      <c r="H7" s="964"/>
      <c r="I7" s="977" t="s">
        <v>171</v>
      </c>
    </row>
    <row r="8" spans="1:9" ht="23.25" customHeight="1" x14ac:dyDescent="0.15">
      <c r="A8" s="24" t="s">
        <v>172</v>
      </c>
      <c r="B8" s="25" t="s">
        <v>173</v>
      </c>
      <c r="D8" s="1001"/>
      <c r="E8" s="996"/>
      <c r="F8" s="965"/>
      <c r="G8" s="966"/>
      <c r="H8" s="967"/>
      <c r="I8" s="977"/>
    </row>
    <row r="9" spans="1:9" ht="23.25" customHeight="1" x14ac:dyDescent="0.15">
      <c r="A9" s="22" t="s">
        <v>174</v>
      </c>
      <c r="B9" s="23" t="s">
        <v>175</v>
      </c>
      <c r="D9" s="1002" t="s">
        <v>176</v>
      </c>
      <c r="E9" s="997" t="s">
        <v>300</v>
      </c>
      <c r="F9" s="968" t="s">
        <v>453</v>
      </c>
      <c r="G9" s="969"/>
      <c r="H9" s="970"/>
      <c r="I9" s="982" t="s">
        <v>177</v>
      </c>
    </row>
    <row r="10" spans="1:9" ht="23.25" customHeight="1" x14ac:dyDescent="0.15">
      <c r="A10" s="24" t="s">
        <v>178</v>
      </c>
      <c r="B10" s="25" t="s">
        <v>173</v>
      </c>
      <c r="D10" s="1002"/>
      <c r="E10" s="998"/>
      <c r="F10" s="971"/>
      <c r="G10" s="972"/>
      <c r="H10" s="973"/>
      <c r="I10" s="982"/>
    </row>
    <row r="11" spans="1:9" ht="23.25" customHeight="1" x14ac:dyDescent="0.15">
      <c r="A11" s="22" t="s">
        <v>179</v>
      </c>
      <c r="B11" s="23" t="s">
        <v>173</v>
      </c>
      <c r="D11" s="1001" t="s">
        <v>180</v>
      </c>
      <c r="E11" s="996" t="s">
        <v>181</v>
      </c>
      <c r="F11" s="962" t="s">
        <v>448</v>
      </c>
      <c r="G11" s="963"/>
      <c r="H11" s="964"/>
      <c r="I11" s="977" t="s">
        <v>182</v>
      </c>
    </row>
    <row r="12" spans="1:9" ht="23.25" customHeight="1" x14ac:dyDescent="0.15">
      <c r="A12" s="24" t="s">
        <v>183</v>
      </c>
      <c r="B12" s="25" t="s">
        <v>169</v>
      </c>
      <c r="D12" s="1001"/>
      <c r="E12" s="996"/>
      <c r="F12" s="974"/>
      <c r="G12" s="975"/>
      <c r="H12" s="976"/>
      <c r="I12" s="977"/>
    </row>
    <row r="13" spans="1:9" ht="23.25" customHeight="1" x14ac:dyDescent="0.15">
      <c r="A13" s="22" t="s">
        <v>184</v>
      </c>
      <c r="B13" s="23" t="s">
        <v>175</v>
      </c>
      <c r="D13" s="1001"/>
      <c r="E13" s="996"/>
      <c r="F13" s="965"/>
      <c r="G13" s="966"/>
      <c r="H13" s="967"/>
      <c r="I13" s="977"/>
    </row>
    <row r="14" spans="1:9" ht="23.25" customHeight="1" x14ac:dyDescent="0.15">
      <c r="A14" s="24" t="s">
        <v>185</v>
      </c>
      <c r="B14" s="25" t="s">
        <v>169</v>
      </c>
      <c r="D14" s="1002" t="s">
        <v>186</v>
      </c>
      <c r="E14" s="998" t="s">
        <v>187</v>
      </c>
      <c r="F14" s="968" t="s">
        <v>449</v>
      </c>
      <c r="G14" s="969"/>
      <c r="H14" s="970"/>
      <c r="I14" s="982" t="s">
        <v>188</v>
      </c>
    </row>
    <row r="15" spans="1:9" ht="23.25" customHeight="1" x14ac:dyDescent="0.15">
      <c r="A15" s="22" t="s">
        <v>189</v>
      </c>
      <c r="B15" s="23" t="s">
        <v>190</v>
      </c>
      <c r="D15" s="1002"/>
      <c r="E15" s="998"/>
      <c r="F15" s="971"/>
      <c r="G15" s="972"/>
      <c r="H15" s="973"/>
      <c r="I15" s="982"/>
    </row>
    <row r="16" spans="1:9" ht="23.25" customHeight="1" x14ac:dyDescent="0.15">
      <c r="A16" s="24" t="s">
        <v>191</v>
      </c>
      <c r="B16" s="25" t="s">
        <v>192</v>
      </c>
      <c r="D16" s="1001" t="s">
        <v>193</v>
      </c>
      <c r="E16" s="996" t="s">
        <v>301</v>
      </c>
      <c r="F16" s="962" t="s">
        <v>450</v>
      </c>
      <c r="G16" s="963"/>
      <c r="H16" s="964"/>
      <c r="I16" s="977" t="s">
        <v>194</v>
      </c>
    </row>
    <row r="17" spans="1:9" ht="23.25" customHeight="1" x14ac:dyDescent="0.15">
      <c r="A17" s="22" t="s">
        <v>195</v>
      </c>
      <c r="B17" s="23" t="s">
        <v>169</v>
      </c>
      <c r="D17" s="1001"/>
      <c r="E17" s="996"/>
      <c r="F17" s="965"/>
      <c r="G17" s="966"/>
      <c r="H17" s="967"/>
      <c r="I17" s="977"/>
    </row>
    <row r="18" spans="1:9" ht="23.25" customHeight="1" x14ac:dyDescent="0.15">
      <c r="A18" s="24" t="s">
        <v>196</v>
      </c>
      <c r="B18" s="25" t="s">
        <v>169</v>
      </c>
      <c r="D18" s="1002" t="s">
        <v>197</v>
      </c>
      <c r="E18" s="998" t="s">
        <v>198</v>
      </c>
      <c r="F18" s="968" t="s">
        <v>451</v>
      </c>
      <c r="G18" s="969"/>
      <c r="H18" s="970"/>
      <c r="I18" s="982" t="s">
        <v>199</v>
      </c>
    </row>
    <row r="19" spans="1:9" ht="23.25" customHeight="1" x14ac:dyDescent="0.15">
      <c r="A19" s="22" t="s">
        <v>200</v>
      </c>
      <c r="B19" s="23" t="s">
        <v>175</v>
      </c>
      <c r="D19" s="1002"/>
      <c r="E19" s="998"/>
      <c r="F19" s="971"/>
      <c r="G19" s="972"/>
      <c r="H19" s="973"/>
      <c r="I19" s="982"/>
    </row>
    <row r="20" spans="1:9" ht="23.25" customHeight="1" x14ac:dyDescent="0.15">
      <c r="A20" s="24" t="s">
        <v>201</v>
      </c>
      <c r="B20" s="25" t="s">
        <v>202</v>
      </c>
      <c r="D20" s="1001" t="s">
        <v>203</v>
      </c>
      <c r="E20" s="996" t="s">
        <v>204</v>
      </c>
      <c r="F20" s="962" t="s">
        <v>454</v>
      </c>
      <c r="G20" s="963"/>
      <c r="H20" s="964"/>
      <c r="I20" s="977" t="s">
        <v>205</v>
      </c>
    </row>
    <row r="21" spans="1:9" ht="23.25" customHeight="1" x14ac:dyDescent="0.15">
      <c r="A21" s="22" t="s">
        <v>206</v>
      </c>
      <c r="B21" s="23" t="s">
        <v>207</v>
      </c>
      <c r="D21" s="1001"/>
      <c r="E21" s="996"/>
      <c r="F21" s="965"/>
      <c r="G21" s="966"/>
      <c r="H21" s="967"/>
      <c r="I21" s="977"/>
    </row>
    <row r="22" spans="1:9" ht="23.25" customHeight="1" x14ac:dyDescent="0.15">
      <c r="A22" s="24" t="s">
        <v>208</v>
      </c>
      <c r="B22" s="25" t="s">
        <v>209</v>
      </c>
      <c r="D22" s="1002" t="s">
        <v>210</v>
      </c>
      <c r="E22" s="998"/>
      <c r="F22" s="968" t="s">
        <v>455</v>
      </c>
      <c r="G22" s="969"/>
      <c r="H22" s="970"/>
      <c r="I22" s="982" t="s">
        <v>211</v>
      </c>
    </row>
    <row r="23" spans="1:9" ht="23.25" customHeight="1" x14ac:dyDescent="0.15">
      <c r="A23" s="26" t="s">
        <v>212</v>
      </c>
      <c r="B23" s="27" t="s">
        <v>213</v>
      </c>
      <c r="D23" s="1003"/>
      <c r="E23" s="1059"/>
      <c r="F23" s="1056"/>
      <c r="G23" s="1057"/>
      <c r="H23" s="1058"/>
      <c r="I23" s="983"/>
    </row>
    <row r="25" spans="1:9" ht="23.25" customHeight="1" x14ac:dyDescent="0.15">
      <c r="A25" s="1052" t="s">
        <v>214</v>
      </c>
      <c r="B25" s="1053"/>
      <c r="D25" s="28" t="s">
        <v>215</v>
      </c>
      <c r="E25" s="989" t="s">
        <v>296</v>
      </c>
      <c r="F25" s="989"/>
      <c r="G25" s="989"/>
      <c r="H25" s="990"/>
      <c r="I25" s="991"/>
    </row>
    <row r="26" spans="1:9" ht="23.25" customHeight="1" x14ac:dyDescent="0.15">
      <c r="A26" s="1054"/>
      <c r="B26" s="1055"/>
      <c r="D26" s="992" t="s">
        <v>216</v>
      </c>
      <c r="E26" s="993"/>
      <c r="F26" s="29" t="s">
        <v>217</v>
      </c>
      <c r="G26" s="30" t="s">
        <v>218</v>
      </c>
      <c r="H26" s="994" t="s">
        <v>219</v>
      </c>
      <c r="I26" s="995"/>
    </row>
    <row r="27" spans="1:9" ht="23.25" customHeight="1" x14ac:dyDescent="0.15">
      <c r="A27" s="31" t="s">
        <v>220</v>
      </c>
      <c r="B27" s="32" t="s">
        <v>221</v>
      </c>
      <c r="D27" s="1027" t="s">
        <v>222</v>
      </c>
      <c r="E27" s="1028"/>
      <c r="F27" s="33" t="s">
        <v>223</v>
      </c>
      <c r="G27" s="1016" t="s">
        <v>224</v>
      </c>
      <c r="H27" s="1009" t="s">
        <v>225</v>
      </c>
      <c r="I27" s="1010"/>
    </row>
    <row r="28" spans="1:9" ht="23.25" customHeight="1" x14ac:dyDescent="0.15">
      <c r="A28" s="22" t="s">
        <v>161</v>
      </c>
      <c r="B28" s="23" t="s">
        <v>162</v>
      </c>
      <c r="D28" s="1029" t="s">
        <v>226</v>
      </c>
      <c r="E28" s="1030"/>
      <c r="F28" s="34" t="s">
        <v>227</v>
      </c>
      <c r="G28" s="1016"/>
      <c r="H28" s="1009"/>
      <c r="I28" s="1010"/>
    </row>
    <row r="29" spans="1:9" ht="23.25" customHeight="1" x14ac:dyDescent="0.15">
      <c r="A29" s="35" t="s">
        <v>228</v>
      </c>
      <c r="B29" s="36" t="s">
        <v>229</v>
      </c>
      <c r="D29" s="978" t="s">
        <v>230</v>
      </c>
      <c r="E29" s="979"/>
      <c r="F29" s="33" t="s">
        <v>231</v>
      </c>
      <c r="G29" s="39" t="s">
        <v>232</v>
      </c>
      <c r="H29" s="980" t="s">
        <v>233</v>
      </c>
      <c r="I29" s="981"/>
    </row>
    <row r="30" spans="1:9" ht="23.25" customHeight="1" x14ac:dyDescent="0.15">
      <c r="A30" s="22" t="s">
        <v>178</v>
      </c>
      <c r="B30" s="40" t="s">
        <v>234</v>
      </c>
      <c r="D30" s="1031" t="s">
        <v>235</v>
      </c>
      <c r="E30" s="1032"/>
      <c r="F30" s="34" t="s">
        <v>236</v>
      </c>
      <c r="G30" s="41" t="s">
        <v>237</v>
      </c>
      <c r="H30" s="1033" t="s">
        <v>238</v>
      </c>
      <c r="I30" s="1034"/>
    </row>
    <row r="31" spans="1:9" ht="23.25" customHeight="1" x14ac:dyDescent="0.15">
      <c r="A31" s="35" t="s">
        <v>183</v>
      </c>
      <c r="B31" s="36" t="s">
        <v>169</v>
      </c>
      <c r="D31" s="978" t="s">
        <v>239</v>
      </c>
      <c r="E31" s="979"/>
      <c r="F31" s="33" t="s">
        <v>240</v>
      </c>
      <c r="G31" s="39" t="s">
        <v>241</v>
      </c>
      <c r="H31" s="1019" t="s">
        <v>242</v>
      </c>
      <c r="I31" s="1020"/>
    </row>
    <row r="32" spans="1:9" ht="23.25" customHeight="1" x14ac:dyDescent="0.15">
      <c r="A32" s="22" t="s">
        <v>185</v>
      </c>
      <c r="B32" s="40" t="s">
        <v>173</v>
      </c>
      <c r="D32" s="1021" t="s">
        <v>243</v>
      </c>
      <c r="E32" s="1022"/>
      <c r="F32" s="42" t="s">
        <v>244</v>
      </c>
      <c r="G32" s="43"/>
      <c r="H32" s="1023" t="s">
        <v>245</v>
      </c>
      <c r="I32" s="1024"/>
    </row>
    <row r="33" spans="1:9" ht="23.25" customHeight="1" x14ac:dyDescent="0.15">
      <c r="A33" s="35" t="s">
        <v>196</v>
      </c>
      <c r="B33" s="44" t="s">
        <v>190</v>
      </c>
      <c r="D33" s="1008" t="s">
        <v>246</v>
      </c>
      <c r="E33" s="1008"/>
      <c r="F33" s="1008"/>
      <c r="H33" s="1025" t="s">
        <v>247</v>
      </c>
      <c r="I33" s="1026"/>
    </row>
    <row r="34" spans="1:9" ht="23.25" customHeight="1" x14ac:dyDescent="0.15">
      <c r="A34" s="26" t="s">
        <v>208</v>
      </c>
      <c r="B34" s="45" t="s">
        <v>248</v>
      </c>
      <c r="D34" s="1008"/>
      <c r="E34" s="1008"/>
      <c r="F34" s="1008"/>
      <c r="H34" s="1017" t="s">
        <v>249</v>
      </c>
      <c r="I34" s="1018"/>
    </row>
    <row r="35" spans="1:9" ht="23.25" customHeight="1" x14ac:dyDescent="0.15">
      <c r="A35" s="1007" t="s">
        <v>250</v>
      </c>
      <c r="B35" s="1007"/>
      <c r="D35" s="1040" t="s">
        <v>251</v>
      </c>
      <c r="E35" s="1041"/>
      <c r="F35" s="1041"/>
      <c r="G35" s="1042"/>
      <c r="H35" s="980" t="s">
        <v>252</v>
      </c>
      <c r="I35" s="981"/>
    </row>
    <row r="36" spans="1:9" ht="23.25" customHeight="1" x14ac:dyDescent="0.15">
      <c r="A36" s="1008" t="s">
        <v>253</v>
      </c>
      <c r="B36" s="1008"/>
      <c r="D36" s="1043"/>
      <c r="E36" s="1044"/>
      <c r="F36" s="1044"/>
      <c r="G36" s="1045"/>
      <c r="H36" s="1011" t="s">
        <v>254</v>
      </c>
      <c r="I36" s="982"/>
    </row>
    <row r="37" spans="1:9" ht="23.25" customHeight="1" x14ac:dyDescent="0.15">
      <c r="A37" s="1008"/>
      <c r="B37" s="1008"/>
      <c r="D37" s="1004" t="s">
        <v>255</v>
      </c>
      <c r="E37" s="1005"/>
      <c r="F37" s="1046" t="s">
        <v>256</v>
      </c>
      <c r="G37" s="1047"/>
      <c r="H37" s="1012"/>
      <c r="I37" s="1013"/>
    </row>
    <row r="38" spans="1:9" ht="23.25" customHeight="1" x14ac:dyDescent="0.15">
      <c r="A38" s="1039" t="s">
        <v>257</v>
      </c>
      <c r="B38" s="1039"/>
      <c r="D38" s="19" t="s">
        <v>258</v>
      </c>
      <c r="E38" s="46" t="s">
        <v>259</v>
      </c>
      <c r="F38" s="1048"/>
      <c r="G38" s="1049"/>
      <c r="H38" s="1014" t="s">
        <v>260</v>
      </c>
      <c r="I38" s="1015"/>
    </row>
    <row r="39" spans="1:9" ht="23.25" customHeight="1" x14ac:dyDescent="0.15">
      <c r="A39" s="1039"/>
      <c r="B39" s="1039"/>
      <c r="D39" s="47" t="s">
        <v>261</v>
      </c>
      <c r="E39" s="48" t="s">
        <v>262</v>
      </c>
      <c r="F39" s="49" t="s">
        <v>107</v>
      </c>
      <c r="G39" s="50" t="s">
        <v>108</v>
      </c>
      <c r="H39" s="1011" t="s">
        <v>263</v>
      </c>
      <c r="I39" s="982"/>
    </row>
    <row r="40" spans="1:9" ht="23.25" customHeight="1" x14ac:dyDescent="0.15">
      <c r="A40" s="51" t="s">
        <v>38</v>
      </c>
      <c r="B40" s="52" t="s">
        <v>264</v>
      </c>
      <c r="C40" s="9"/>
      <c r="D40" s="19" t="s">
        <v>265</v>
      </c>
      <c r="E40" s="46" t="s">
        <v>266</v>
      </c>
      <c r="F40" s="53" t="s">
        <v>111</v>
      </c>
      <c r="G40" s="54" t="s">
        <v>112</v>
      </c>
      <c r="H40" s="1012"/>
      <c r="I40" s="1013"/>
    </row>
    <row r="41" spans="1:9" ht="23.25" customHeight="1" x14ac:dyDescent="0.15">
      <c r="A41" s="55" t="s">
        <v>39</v>
      </c>
      <c r="B41" s="56" t="s">
        <v>267</v>
      </c>
      <c r="C41" s="9"/>
      <c r="D41" s="57" t="s">
        <v>268</v>
      </c>
      <c r="E41" s="58" t="s">
        <v>269</v>
      </c>
      <c r="F41" s="59" t="s">
        <v>270</v>
      </c>
      <c r="G41" s="23" t="s">
        <v>271</v>
      </c>
      <c r="H41" s="1014" t="s">
        <v>272</v>
      </c>
      <c r="I41" s="1015"/>
    </row>
    <row r="42" spans="1:9" ht="23.25" customHeight="1" x14ac:dyDescent="0.15">
      <c r="A42" s="60" t="s">
        <v>241</v>
      </c>
      <c r="B42" s="61" t="s">
        <v>273</v>
      </c>
      <c r="C42" s="9"/>
      <c r="D42" s="62" t="s">
        <v>274</v>
      </c>
      <c r="E42" s="63" t="s">
        <v>275</v>
      </c>
      <c r="F42" s="53" t="s">
        <v>120</v>
      </c>
      <c r="G42" s="54" t="s">
        <v>121</v>
      </c>
      <c r="H42" s="1035" t="s">
        <v>276</v>
      </c>
      <c r="I42" s="1036"/>
    </row>
    <row r="43" spans="1:9" ht="23.25" customHeight="1" x14ac:dyDescent="0.15">
      <c r="B43" s="8"/>
      <c r="C43" s="9"/>
      <c r="D43" s="19" t="s">
        <v>277</v>
      </c>
      <c r="E43" s="64" t="s">
        <v>278</v>
      </c>
      <c r="F43" s="59" t="s">
        <v>279</v>
      </c>
      <c r="G43" s="23" t="s">
        <v>280</v>
      </c>
      <c r="H43" s="1035"/>
      <c r="I43" s="1036"/>
    </row>
    <row r="44" spans="1:9" ht="23.25" customHeight="1" x14ac:dyDescent="0.15">
      <c r="A44" s="65" t="s">
        <v>281</v>
      </c>
      <c r="B44" s="66" t="s">
        <v>282</v>
      </c>
      <c r="D44" s="67" t="s">
        <v>56</v>
      </c>
      <c r="E44" s="68" t="s">
        <v>283</v>
      </c>
      <c r="F44" s="53" t="s">
        <v>130</v>
      </c>
      <c r="G44" s="54" t="s">
        <v>131</v>
      </c>
      <c r="H44" s="1035"/>
      <c r="I44" s="1036"/>
    </row>
    <row r="45" spans="1:9" ht="23.25" customHeight="1" x14ac:dyDescent="0.15">
      <c r="A45" s="1050" t="s">
        <v>284</v>
      </c>
      <c r="B45" s="1051"/>
      <c r="D45" s="69" t="s">
        <v>285</v>
      </c>
      <c r="E45" s="70" t="s">
        <v>286</v>
      </c>
      <c r="F45" s="69" t="s">
        <v>134</v>
      </c>
      <c r="G45" s="27" t="s">
        <v>135</v>
      </c>
      <c r="H45" s="1037"/>
      <c r="I45" s="1038"/>
    </row>
    <row r="46" spans="1:9" ht="23.25" customHeight="1" x14ac:dyDescent="0.15">
      <c r="A46" s="1000"/>
    </row>
    <row r="47" spans="1:9" ht="23.25" customHeight="1" x14ac:dyDescent="0.15">
      <c r="A47" s="1000"/>
    </row>
    <row r="49" spans="1:2" ht="23.25" customHeight="1" x14ac:dyDescent="0.15">
      <c r="A49" s="999"/>
      <c r="B49" s="999"/>
    </row>
  </sheetData>
  <mergeCells count="76">
    <mergeCell ref="A25:B26"/>
    <mergeCell ref="F18:H19"/>
    <mergeCell ref="F20:H21"/>
    <mergeCell ref="F22:H23"/>
    <mergeCell ref="E22:E23"/>
    <mergeCell ref="H42:I45"/>
    <mergeCell ref="A36:B37"/>
    <mergeCell ref="A38:B39"/>
    <mergeCell ref="H36:I37"/>
    <mergeCell ref="D35:G36"/>
    <mergeCell ref="F37:G38"/>
    <mergeCell ref="H41:I41"/>
    <mergeCell ref="A45:B45"/>
    <mergeCell ref="D33:F34"/>
    <mergeCell ref="H27:I28"/>
    <mergeCell ref="H39:I40"/>
    <mergeCell ref="H38:I38"/>
    <mergeCell ref="G27:G28"/>
    <mergeCell ref="H34:I34"/>
    <mergeCell ref="H35:I35"/>
    <mergeCell ref="D31:E31"/>
    <mergeCell ref="H31:I31"/>
    <mergeCell ref="D32:E32"/>
    <mergeCell ref="H32:I32"/>
    <mergeCell ref="H33:I33"/>
    <mergeCell ref="D27:E27"/>
    <mergeCell ref="D28:E28"/>
    <mergeCell ref="D30:E30"/>
    <mergeCell ref="H30:I30"/>
    <mergeCell ref="A49:B49"/>
    <mergeCell ref="A46:A47"/>
    <mergeCell ref="D3:D4"/>
    <mergeCell ref="D5:D6"/>
    <mergeCell ref="D7:D8"/>
    <mergeCell ref="D9:D10"/>
    <mergeCell ref="D11:D13"/>
    <mergeCell ref="D14:D15"/>
    <mergeCell ref="D16:D17"/>
    <mergeCell ref="D18:D19"/>
    <mergeCell ref="D20:D21"/>
    <mergeCell ref="D22:D23"/>
    <mergeCell ref="D37:E37"/>
    <mergeCell ref="E3:E4"/>
    <mergeCell ref="E5:E6"/>
    <mergeCell ref="A35:B35"/>
    <mergeCell ref="A1:B1"/>
    <mergeCell ref="F2:H2"/>
    <mergeCell ref="E25:I25"/>
    <mergeCell ref="D26:E26"/>
    <mergeCell ref="H26:I26"/>
    <mergeCell ref="E7:E8"/>
    <mergeCell ref="E9:E10"/>
    <mergeCell ref="E11:E13"/>
    <mergeCell ref="E14:E15"/>
    <mergeCell ref="E16:E17"/>
    <mergeCell ref="E18:E19"/>
    <mergeCell ref="E20:E21"/>
    <mergeCell ref="I9:I10"/>
    <mergeCell ref="I11:I13"/>
    <mergeCell ref="I3:I4"/>
    <mergeCell ref="I5:I6"/>
    <mergeCell ref="I7:I8"/>
    <mergeCell ref="D29:E29"/>
    <mergeCell ref="H29:I29"/>
    <mergeCell ref="I14:I15"/>
    <mergeCell ref="I16:I17"/>
    <mergeCell ref="I18:I19"/>
    <mergeCell ref="I20:I21"/>
    <mergeCell ref="I22:I23"/>
    <mergeCell ref="F14:H15"/>
    <mergeCell ref="F16:H17"/>
    <mergeCell ref="F3:H4"/>
    <mergeCell ref="F5:H6"/>
    <mergeCell ref="F11:H13"/>
    <mergeCell ref="F9:H10"/>
    <mergeCell ref="F7:H8"/>
  </mergeCells>
  <phoneticPr fontId="109"/>
  <printOptions horizontalCentered="1" verticalCentered="1"/>
  <pageMargins left="0.196527777777778" right="0.196527777777778" top="0.196527777777778" bottom="0.196527777777778" header="0" footer="0"/>
  <pageSetup paperSize="9"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dimension ref="B1:AT14"/>
  <sheetViews>
    <sheetView showGridLines="0" topLeftCell="B1" workbookViewId="0">
      <selection activeCell="Q13" sqref="Q13"/>
    </sheetView>
  </sheetViews>
  <sheetFormatPr defaultColWidth="9.125" defaultRowHeight="20.25" customHeight="1" x14ac:dyDescent="0.15"/>
  <cols>
    <col min="1" max="1" width="2" style="96" customWidth="1"/>
    <col min="2" max="2" width="29.375" style="97" customWidth="1"/>
    <col min="3" max="3" width="14.75" style="171" customWidth="1"/>
    <col min="4" max="4" width="9.375" style="153" customWidth="1"/>
    <col min="5" max="5" width="4" style="152" bestFit="1" customWidth="1"/>
    <col min="6" max="6" width="9.375" style="153" customWidth="1"/>
    <col min="7" max="7" width="4" style="152" bestFit="1" customWidth="1"/>
    <col min="8" max="8" width="9.375" style="137" customWidth="1"/>
    <col min="9" max="9" width="4" style="152" bestFit="1" customWidth="1"/>
    <col min="10" max="10" width="9.375" style="137" customWidth="1"/>
    <col min="11" max="11" width="4" style="152" bestFit="1" customWidth="1"/>
    <col min="12" max="12" width="9.375" style="137" customWidth="1"/>
    <col min="13" max="13" width="14.75" style="170" customWidth="1"/>
    <col min="14" max="14" width="3.125" style="96" customWidth="1"/>
    <col min="15" max="15" width="9.125" style="151"/>
    <col min="16" max="16" width="14.625" style="326" customWidth="1"/>
    <col min="17" max="17" width="13.125" style="346" customWidth="1"/>
    <col min="18" max="18" width="10.875" style="151" customWidth="1"/>
    <col min="19" max="46" width="9.125" style="151"/>
    <col min="47" max="16384" width="9.125" style="96"/>
  </cols>
  <sheetData>
    <row r="1" spans="2:46" ht="6.75" customHeight="1" thickBot="1" x14ac:dyDescent="0.2"/>
    <row r="2" spans="2:46" s="95" customFormat="1" ht="36" customHeight="1" thickTop="1" thickBot="1" x14ac:dyDescent="0.2">
      <c r="B2" s="172" t="s">
        <v>317</v>
      </c>
      <c r="C2" s="380" t="s">
        <v>316</v>
      </c>
      <c r="D2" s="154" t="s">
        <v>335</v>
      </c>
      <c r="E2" s="381" t="s">
        <v>330</v>
      </c>
      <c r="F2" s="155" t="s">
        <v>334</v>
      </c>
      <c r="G2" s="381" t="s">
        <v>330</v>
      </c>
      <c r="H2" s="155" t="s">
        <v>333</v>
      </c>
      <c r="I2" s="381" t="s">
        <v>330</v>
      </c>
      <c r="J2" s="155" t="s">
        <v>332</v>
      </c>
      <c r="K2" s="381" t="s">
        <v>330</v>
      </c>
      <c r="L2" s="156" t="s">
        <v>313</v>
      </c>
      <c r="M2" s="382" t="s">
        <v>320</v>
      </c>
      <c r="O2" s="151"/>
      <c r="P2" s="335" t="s">
        <v>317</v>
      </c>
      <c r="Q2" s="347" t="str">
        <f>総合評価点数配分!M16</f>
        <v>D</v>
      </c>
      <c r="R2" s="340">
        <f>総合評価点数配分!AA3</f>
        <v>0</v>
      </c>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row>
    <row r="3" spans="2:46" s="169" customFormat="1" ht="42.75" customHeight="1" thickTop="1" thickBot="1" x14ac:dyDescent="0.2">
      <c r="B3" s="1063" t="s">
        <v>355</v>
      </c>
      <c r="C3" s="1064"/>
      <c r="D3" s="1064"/>
      <c r="E3" s="1064"/>
      <c r="F3" s="1064"/>
      <c r="G3" s="1064"/>
      <c r="H3" s="1064"/>
      <c r="I3" s="1064"/>
      <c r="J3" s="1064"/>
      <c r="K3" s="1064"/>
      <c r="L3" s="1064"/>
      <c r="M3" s="1065"/>
      <c r="N3" s="168"/>
      <c r="O3" s="220"/>
      <c r="P3" s="333"/>
      <c r="Q3" s="346"/>
      <c r="R3" s="220"/>
      <c r="S3" s="220"/>
      <c r="T3" s="220"/>
      <c r="U3" s="220"/>
      <c r="V3" s="220"/>
      <c r="W3" s="220"/>
      <c r="X3" s="220"/>
      <c r="Y3" s="220"/>
      <c r="Z3" s="220"/>
      <c r="AA3" s="220"/>
      <c r="AB3" s="220"/>
      <c r="AC3" s="220"/>
      <c r="AD3" s="220"/>
      <c r="AE3" s="220"/>
      <c r="AF3" s="220"/>
      <c r="AG3" s="220"/>
      <c r="AH3" s="220"/>
      <c r="AI3" s="220"/>
      <c r="AJ3" s="220"/>
      <c r="AK3" s="220"/>
      <c r="AL3" s="220"/>
      <c r="AM3" s="220"/>
      <c r="AN3" s="220"/>
      <c r="AO3" s="220"/>
      <c r="AP3" s="220"/>
      <c r="AQ3" s="220"/>
      <c r="AR3" s="220"/>
      <c r="AS3" s="220"/>
      <c r="AT3" s="220"/>
    </row>
    <row r="4" spans="2:46" s="95" customFormat="1" ht="36" customHeight="1" thickTop="1" thickBot="1" x14ac:dyDescent="0.2">
      <c r="B4" s="173" t="s">
        <v>325</v>
      </c>
      <c r="C4" s="383" t="s">
        <v>357</v>
      </c>
      <c r="D4" s="157" t="s">
        <v>53</v>
      </c>
      <c r="E4" s="384" t="s">
        <v>330</v>
      </c>
      <c r="F4" s="159" t="s">
        <v>336</v>
      </c>
      <c r="G4" s="384" t="s">
        <v>330</v>
      </c>
      <c r="H4" s="158" t="s">
        <v>352</v>
      </c>
      <c r="I4" s="384" t="s">
        <v>330</v>
      </c>
      <c r="J4" s="159" t="s">
        <v>337</v>
      </c>
      <c r="K4" s="384" t="s">
        <v>330</v>
      </c>
      <c r="L4" s="160" t="s">
        <v>338</v>
      </c>
      <c r="M4" s="385" t="s">
        <v>350</v>
      </c>
      <c r="O4" s="151"/>
      <c r="P4" s="336" t="s">
        <v>318</v>
      </c>
      <c r="Q4" s="348" t="str">
        <f>総合評価点数配分!S9</f>
        <v>無し</v>
      </c>
      <c r="R4" s="341">
        <f>総合評価点数配分!AA4</f>
        <v>0</v>
      </c>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row>
    <row r="5" spans="2:46" s="169" customFormat="1" ht="43.5" customHeight="1" thickTop="1" thickBot="1" x14ac:dyDescent="0.2">
      <c r="B5" s="1066" t="s">
        <v>356</v>
      </c>
      <c r="C5" s="1067"/>
      <c r="D5" s="1067"/>
      <c r="E5" s="1067"/>
      <c r="F5" s="1067"/>
      <c r="G5" s="1067"/>
      <c r="H5" s="1067"/>
      <c r="I5" s="1067"/>
      <c r="J5" s="1067"/>
      <c r="K5" s="1067"/>
      <c r="L5" s="1067"/>
      <c r="M5" s="1068"/>
      <c r="N5" s="168"/>
      <c r="O5" s="220"/>
      <c r="P5" s="333"/>
      <c r="Q5" s="346"/>
      <c r="R5" s="220"/>
      <c r="S5" s="220"/>
      <c r="T5" s="220"/>
      <c r="U5" s="220"/>
      <c r="V5" s="220"/>
      <c r="W5" s="220"/>
      <c r="X5" s="220"/>
      <c r="Y5" s="220"/>
      <c r="Z5" s="220"/>
      <c r="AA5" s="220"/>
      <c r="AB5" s="220"/>
      <c r="AC5" s="220"/>
      <c r="AD5" s="220"/>
      <c r="AE5" s="220"/>
      <c r="AF5" s="220"/>
      <c r="AG5" s="220"/>
      <c r="AH5" s="220"/>
      <c r="AI5" s="220"/>
      <c r="AJ5" s="220"/>
      <c r="AK5" s="220"/>
      <c r="AL5" s="220"/>
      <c r="AM5" s="220"/>
      <c r="AN5" s="220"/>
      <c r="AO5" s="220"/>
      <c r="AP5" s="220"/>
      <c r="AQ5" s="220"/>
      <c r="AR5" s="220"/>
      <c r="AS5" s="220"/>
      <c r="AT5" s="220"/>
    </row>
    <row r="6" spans="2:46" s="95" customFormat="1" ht="36" customHeight="1" thickTop="1" thickBot="1" x14ac:dyDescent="0.2">
      <c r="B6" s="174" t="s">
        <v>326</v>
      </c>
      <c r="C6" s="386" t="s">
        <v>342</v>
      </c>
      <c r="D6" s="161" t="s">
        <v>343</v>
      </c>
      <c r="E6" s="387"/>
      <c r="F6" s="162" t="s">
        <v>342</v>
      </c>
      <c r="G6" s="387" t="s">
        <v>339</v>
      </c>
      <c r="H6" s="163" t="s">
        <v>340</v>
      </c>
      <c r="I6" s="387" t="s">
        <v>330</v>
      </c>
      <c r="J6" s="163" t="s">
        <v>341</v>
      </c>
      <c r="K6" s="387" t="s">
        <v>330</v>
      </c>
      <c r="L6" s="164" t="s">
        <v>321</v>
      </c>
      <c r="M6" s="388" t="s">
        <v>321</v>
      </c>
      <c r="O6" s="151"/>
      <c r="P6" s="337" t="s">
        <v>425</v>
      </c>
      <c r="Q6" s="349" t="str">
        <f>総合評価点数配分!Y5</f>
        <v>静か</v>
      </c>
      <c r="R6" s="342">
        <f>総合評価点数配分!AA5</f>
        <v>20</v>
      </c>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c r="AS6" s="151"/>
      <c r="AT6" s="151"/>
    </row>
    <row r="7" spans="2:46" s="169" customFormat="1" ht="53.25" customHeight="1" thickTop="1" thickBot="1" x14ac:dyDescent="0.2">
      <c r="B7" s="1069" t="s">
        <v>358</v>
      </c>
      <c r="C7" s="1070"/>
      <c r="D7" s="1070"/>
      <c r="E7" s="1070"/>
      <c r="F7" s="1070"/>
      <c r="G7" s="1070"/>
      <c r="H7" s="1070"/>
      <c r="I7" s="1070"/>
      <c r="J7" s="1070"/>
      <c r="K7" s="1070"/>
      <c r="L7" s="1070"/>
      <c r="M7" s="1071"/>
      <c r="N7" s="168"/>
      <c r="O7" s="220"/>
      <c r="P7" s="333"/>
      <c r="Q7" s="346"/>
      <c r="R7" s="220" t="s">
        <v>331</v>
      </c>
      <c r="S7" s="220"/>
      <c r="T7" s="220"/>
      <c r="U7" s="220"/>
      <c r="V7" s="220"/>
      <c r="W7" s="220"/>
      <c r="X7" s="220"/>
      <c r="Y7" s="220"/>
      <c r="Z7" s="220"/>
      <c r="AA7" s="220"/>
      <c r="AB7" s="220"/>
      <c r="AC7" s="220"/>
      <c r="AD7" s="220"/>
      <c r="AE7" s="220"/>
      <c r="AF7" s="220"/>
      <c r="AG7" s="220"/>
      <c r="AH7" s="220"/>
      <c r="AI7" s="220"/>
      <c r="AJ7" s="220"/>
      <c r="AK7" s="220"/>
      <c r="AL7" s="220"/>
      <c r="AM7" s="220"/>
      <c r="AN7" s="220"/>
      <c r="AO7" s="220"/>
      <c r="AP7" s="220"/>
      <c r="AQ7" s="220"/>
      <c r="AR7" s="220"/>
      <c r="AS7" s="220"/>
      <c r="AT7" s="220"/>
    </row>
    <row r="8" spans="2:46" s="95" customFormat="1" ht="36" customHeight="1" thickTop="1" thickBot="1" x14ac:dyDescent="0.2">
      <c r="B8" s="176" t="s">
        <v>327</v>
      </c>
      <c r="C8" s="389" t="s">
        <v>322</v>
      </c>
      <c r="D8" s="177" t="s">
        <v>344</v>
      </c>
      <c r="E8" s="390" t="s">
        <v>435</v>
      </c>
      <c r="F8" s="178" t="s">
        <v>347</v>
      </c>
      <c r="G8" s="390" t="s">
        <v>435</v>
      </c>
      <c r="H8" s="179" t="s">
        <v>319</v>
      </c>
      <c r="I8" s="390" t="s">
        <v>330</v>
      </c>
      <c r="J8" s="179" t="s">
        <v>323</v>
      </c>
      <c r="K8" s="390" t="s">
        <v>330</v>
      </c>
      <c r="L8" s="180" t="s">
        <v>345</v>
      </c>
      <c r="M8" s="391" t="s">
        <v>346</v>
      </c>
      <c r="O8" s="151"/>
      <c r="P8" s="338" t="s">
        <v>429</v>
      </c>
      <c r="Q8" s="350" t="str">
        <f>総合評価点数配分!Y6</f>
        <v>最高</v>
      </c>
      <c r="R8" s="343">
        <f>総合評価点数配分!AA6</f>
        <v>20</v>
      </c>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c r="AS8" s="151"/>
      <c r="AT8" s="151"/>
    </row>
    <row r="9" spans="2:46" s="169" customFormat="1" ht="43.5" customHeight="1" thickTop="1" thickBot="1" x14ac:dyDescent="0.2">
      <c r="B9" s="1072" t="s">
        <v>354</v>
      </c>
      <c r="C9" s="1073"/>
      <c r="D9" s="1073"/>
      <c r="E9" s="1073"/>
      <c r="F9" s="1073"/>
      <c r="G9" s="1073"/>
      <c r="H9" s="1073"/>
      <c r="I9" s="1073"/>
      <c r="J9" s="1073"/>
      <c r="K9" s="1073"/>
      <c r="L9" s="1073"/>
      <c r="M9" s="1074"/>
      <c r="N9" s="168"/>
      <c r="O9" s="220"/>
      <c r="P9" s="333"/>
      <c r="Q9" s="346"/>
      <c r="R9" s="220"/>
      <c r="S9" s="220"/>
      <c r="T9" s="220"/>
      <c r="U9" s="220"/>
      <c r="V9" s="220"/>
      <c r="W9" s="220"/>
      <c r="X9" s="220"/>
      <c r="Y9" s="220"/>
      <c r="Z9" s="220"/>
      <c r="AA9" s="220"/>
      <c r="AB9" s="220"/>
      <c r="AC9" s="220"/>
      <c r="AD9" s="220"/>
      <c r="AE9" s="220"/>
      <c r="AF9" s="220"/>
      <c r="AG9" s="220"/>
      <c r="AH9" s="220"/>
      <c r="AI9" s="220"/>
      <c r="AJ9" s="220"/>
      <c r="AK9" s="220"/>
      <c r="AL9" s="220"/>
      <c r="AM9" s="220"/>
      <c r="AN9" s="220"/>
      <c r="AO9" s="220"/>
      <c r="AP9" s="220"/>
      <c r="AQ9" s="220"/>
      <c r="AR9" s="220"/>
      <c r="AS9" s="220"/>
      <c r="AT9" s="220"/>
    </row>
    <row r="10" spans="2:46" s="95" customFormat="1" ht="36" customHeight="1" thickTop="1" thickBot="1" x14ac:dyDescent="0.2">
      <c r="B10" s="175" t="s">
        <v>324</v>
      </c>
      <c r="C10" s="392" t="s">
        <v>329</v>
      </c>
      <c r="D10" s="165" t="s">
        <v>335</v>
      </c>
      <c r="E10" s="393" t="s">
        <v>330</v>
      </c>
      <c r="F10" s="166" t="s">
        <v>334</v>
      </c>
      <c r="G10" s="393" t="s">
        <v>330</v>
      </c>
      <c r="H10" s="166" t="s">
        <v>333</v>
      </c>
      <c r="I10" s="393" t="s">
        <v>330</v>
      </c>
      <c r="J10" s="166" t="s">
        <v>332</v>
      </c>
      <c r="K10" s="393" t="s">
        <v>330</v>
      </c>
      <c r="L10" s="167" t="s">
        <v>313</v>
      </c>
      <c r="M10" s="394" t="s">
        <v>348</v>
      </c>
      <c r="O10" s="151"/>
      <c r="P10" s="339" t="s">
        <v>324</v>
      </c>
      <c r="Q10" s="351" t="str">
        <f>総合評価点数配分!S26</f>
        <v>D</v>
      </c>
      <c r="R10" s="344">
        <f>総合評価点数配分!AA7</f>
        <v>0</v>
      </c>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row>
    <row r="11" spans="2:46" s="169" customFormat="1" ht="43.5" customHeight="1" thickTop="1" thickBot="1" x14ac:dyDescent="0.2">
      <c r="B11" s="1075" t="s">
        <v>359</v>
      </c>
      <c r="C11" s="1076"/>
      <c r="D11" s="1076"/>
      <c r="E11" s="1076"/>
      <c r="F11" s="1076"/>
      <c r="G11" s="1076"/>
      <c r="H11" s="1076"/>
      <c r="I11" s="1076"/>
      <c r="J11" s="1076"/>
      <c r="K11" s="1076"/>
      <c r="L11" s="1076"/>
      <c r="M11" s="1077"/>
      <c r="N11" s="168"/>
      <c r="O11" s="220"/>
      <c r="P11" s="333"/>
      <c r="Q11" s="346"/>
      <c r="R11" s="220"/>
      <c r="S11" s="220"/>
      <c r="T11" s="220"/>
      <c r="U11" s="220"/>
      <c r="V11" s="220"/>
      <c r="W11" s="220"/>
      <c r="X11" s="220"/>
      <c r="Y11" s="220"/>
      <c r="Z11" s="220"/>
      <c r="AA11" s="220"/>
      <c r="AB11" s="220"/>
      <c r="AC11" s="220"/>
      <c r="AD11" s="220"/>
      <c r="AE11" s="220"/>
      <c r="AF11" s="220"/>
      <c r="AG11" s="220"/>
      <c r="AH11" s="220"/>
      <c r="AI11" s="220"/>
      <c r="AJ11" s="220"/>
      <c r="AK11" s="220"/>
      <c r="AL11" s="220"/>
      <c r="AM11" s="220"/>
      <c r="AN11" s="220"/>
      <c r="AO11" s="220"/>
      <c r="AP11" s="220"/>
      <c r="AQ11" s="220"/>
      <c r="AR11" s="220"/>
      <c r="AS11" s="220"/>
      <c r="AT11" s="220"/>
    </row>
    <row r="12" spans="2:46" s="95" customFormat="1" ht="36" customHeight="1" thickTop="1" thickBot="1" x14ac:dyDescent="0.2">
      <c r="B12" s="216" t="s">
        <v>328</v>
      </c>
      <c r="C12" s="395" t="s">
        <v>322</v>
      </c>
      <c r="D12" s="217" t="s">
        <v>335</v>
      </c>
      <c r="E12" s="396" t="s">
        <v>330</v>
      </c>
      <c r="F12" s="218" t="s">
        <v>334</v>
      </c>
      <c r="G12" s="396" t="s">
        <v>330</v>
      </c>
      <c r="H12" s="218" t="s">
        <v>333</v>
      </c>
      <c r="I12" s="396" t="s">
        <v>330</v>
      </c>
      <c r="J12" s="218" t="s">
        <v>332</v>
      </c>
      <c r="K12" s="396" t="s">
        <v>330</v>
      </c>
      <c r="L12" s="219" t="s">
        <v>313</v>
      </c>
      <c r="M12" s="397" t="s">
        <v>349</v>
      </c>
      <c r="O12" s="151"/>
      <c r="P12" s="334" t="s">
        <v>328</v>
      </c>
      <c r="Q12" s="352" t="str">
        <f>総合評価点数配分!AA10</f>
        <v>D</v>
      </c>
      <c r="R12" s="345">
        <f>総合評価点数配分!AA7</f>
        <v>0</v>
      </c>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row>
    <row r="13" spans="2:46" s="169" customFormat="1" ht="52.5" customHeight="1" thickTop="1" thickBot="1" x14ac:dyDescent="0.2">
      <c r="B13" s="1060" t="s">
        <v>353</v>
      </c>
      <c r="C13" s="1061"/>
      <c r="D13" s="1061"/>
      <c r="E13" s="1061"/>
      <c r="F13" s="1061"/>
      <c r="G13" s="1061"/>
      <c r="H13" s="1061"/>
      <c r="I13" s="1061"/>
      <c r="J13" s="1061"/>
      <c r="K13" s="1061"/>
      <c r="L13" s="1061"/>
      <c r="M13" s="1062"/>
      <c r="N13" s="168"/>
      <c r="O13" s="220"/>
      <c r="P13" s="333"/>
      <c r="Q13" s="346"/>
      <c r="R13" s="220"/>
      <c r="S13" s="220"/>
      <c r="T13" s="220"/>
      <c r="U13" s="220"/>
      <c r="V13" s="220"/>
      <c r="W13" s="220"/>
      <c r="X13" s="220"/>
      <c r="Y13" s="220"/>
      <c r="Z13" s="220"/>
      <c r="AA13" s="220"/>
      <c r="AB13" s="220"/>
      <c r="AC13" s="220"/>
      <c r="AD13" s="220"/>
      <c r="AE13" s="220"/>
      <c r="AF13" s="220"/>
      <c r="AG13" s="220"/>
      <c r="AH13" s="220"/>
      <c r="AI13" s="220"/>
      <c r="AJ13" s="220"/>
      <c r="AK13" s="220"/>
      <c r="AL13" s="220"/>
      <c r="AM13" s="220"/>
      <c r="AN13" s="220"/>
      <c r="AO13" s="220"/>
      <c r="AP13" s="220"/>
      <c r="AQ13" s="220"/>
      <c r="AR13" s="220"/>
      <c r="AS13" s="220"/>
      <c r="AT13" s="220"/>
    </row>
    <row r="14" spans="2:46" ht="20.25" customHeight="1" thickTop="1" x14ac:dyDescent="0.15"/>
  </sheetData>
  <sheetProtection sheet="1" objects="1" scenarios="1" formatCells="0"/>
  <mergeCells count="6">
    <mergeCell ref="B13:M13"/>
    <mergeCell ref="B3:M3"/>
    <mergeCell ref="B5:M5"/>
    <mergeCell ref="B7:M7"/>
    <mergeCell ref="B9:M9"/>
    <mergeCell ref="B11:M11"/>
  </mergeCells>
  <phoneticPr fontId="109"/>
  <pageMargins left="0.25" right="0.25"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9"/>
  <dimension ref="A1:J47"/>
  <sheetViews>
    <sheetView workbookViewId="0">
      <selection activeCell="M17" sqref="M17"/>
    </sheetView>
  </sheetViews>
  <sheetFormatPr defaultColWidth="22.375" defaultRowHeight="22.5" customHeight="1" x14ac:dyDescent="0.15"/>
  <cols>
    <col min="1" max="1" width="19.125" style="7" customWidth="1"/>
    <col min="2" max="2" width="13.875" style="7" customWidth="1"/>
    <col min="3" max="4" width="10.25" style="8" customWidth="1"/>
    <col min="5" max="5" width="2.875" style="7" customWidth="1"/>
    <col min="6" max="6" width="26.625" style="7" customWidth="1"/>
    <col min="7" max="7" width="10" style="8" customWidth="1"/>
    <col min="8" max="8" width="2.75" style="7" customWidth="1"/>
    <col min="9" max="9" width="40.375" style="7" customWidth="1"/>
    <col min="10" max="10" width="14.625" style="8" customWidth="1"/>
    <col min="11" max="11" width="4.25" style="7" customWidth="1"/>
    <col min="12" max="16384" width="22.375" style="7"/>
  </cols>
  <sheetData>
    <row r="1" spans="1:10" ht="22.5" customHeight="1" x14ac:dyDescent="0.15">
      <c r="A1" s="7" t="s">
        <v>66</v>
      </c>
    </row>
    <row r="2" spans="1:10" ht="22.5" customHeight="1" thickBot="1" x14ac:dyDescent="0.2">
      <c r="A2" s="7" t="s">
        <v>360</v>
      </c>
    </row>
    <row r="3" spans="1:10" s="12" customFormat="1" ht="22.5" customHeight="1" x14ac:dyDescent="0.15">
      <c r="A3" s="1080" t="s">
        <v>67</v>
      </c>
      <c r="B3" s="1081"/>
      <c r="C3" s="215" t="s">
        <v>68</v>
      </c>
      <c r="D3" s="184" t="s">
        <v>361</v>
      </c>
      <c r="F3" s="71" t="s">
        <v>69</v>
      </c>
      <c r="G3" s="72" t="s">
        <v>68</v>
      </c>
      <c r="I3" s="73" t="s">
        <v>63</v>
      </c>
      <c r="J3" s="91" t="s">
        <v>68</v>
      </c>
    </row>
    <row r="4" spans="1:10" ht="22.5" customHeight="1" x14ac:dyDescent="0.15">
      <c r="A4" s="1078" t="s">
        <v>70</v>
      </c>
      <c r="B4" s="1079"/>
      <c r="C4" s="181">
        <v>0</v>
      </c>
      <c r="D4" s="185"/>
      <c r="F4" s="37" t="s">
        <v>71</v>
      </c>
      <c r="G4" s="46">
        <v>-2</v>
      </c>
      <c r="I4" s="37" t="s">
        <v>72</v>
      </c>
      <c r="J4" s="46">
        <v>-2</v>
      </c>
    </row>
    <row r="5" spans="1:10" ht="22.5" customHeight="1" x14ac:dyDescent="0.15">
      <c r="A5" s="1082" t="s">
        <v>73</v>
      </c>
      <c r="B5" s="1083"/>
      <c r="C5" s="182">
        <v>1</v>
      </c>
      <c r="D5" s="186"/>
      <c r="F5" s="74" t="s">
        <v>74</v>
      </c>
      <c r="G5" s="75">
        <v>-2</v>
      </c>
      <c r="I5" s="76" t="s">
        <v>75</v>
      </c>
      <c r="J5" s="92">
        <v>-2</v>
      </c>
    </row>
    <row r="6" spans="1:10" ht="22.5" customHeight="1" x14ac:dyDescent="0.15">
      <c r="A6" s="1082" t="s">
        <v>76</v>
      </c>
      <c r="B6" s="1083"/>
      <c r="C6" s="182">
        <v>2</v>
      </c>
      <c r="D6" s="186"/>
      <c r="F6" s="37" t="s">
        <v>77</v>
      </c>
      <c r="G6" s="46">
        <v>-2</v>
      </c>
      <c r="I6" s="37" t="s">
        <v>78</v>
      </c>
      <c r="J6" s="46">
        <v>-2</v>
      </c>
    </row>
    <row r="7" spans="1:10" ht="22.5" customHeight="1" x14ac:dyDescent="0.15">
      <c r="A7" s="1078" t="s">
        <v>79</v>
      </c>
      <c r="B7" s="1079"/>
      <c r="C7" s="181">
        <v>2</v>
      </c>
      <c r="D7" s="185"/>
      <c r="F7" s="74" t="s">
        <v>80</v>
      </c>
      <c r="G7" s="75">
        <v>-2</v>
      </c>
      <c r="I7" s="76" t="s">
        <v>81</v>
      </c>
      <c r="J7" s="92">
        <v>-2</v>
      </c>
    </row>
    <row r="8" spans="1:10" ht="22.5" customHeight="1" thickBot="1" x14ac:dyDescent="0.2">
      <c r="A8" s="1084" t="s">
        <v>82</v>
      </c>
      <c r="B8" s="1085"/>
      <c r="C8" s="213">
        <v>2</v>
      </c>
      <c r="D8" s="214"/>
      <c r="F8" s="37" t="s">
        <v>83</v>
      </c>
      <c r="G8" s="46">
        <v>-2</v>
      </c>
      <c r="I8" s="37" t="s">
        <v>84</v>
      </c>
      <c r="J8" s="46">
        <v>-2</v>
      </c>
    </row>
    <row r="9" spans="1:10" ht="22.5" customHeight="1" thickBot="1" x14ac:dyDescent="0.2">
      <c r="D9" s="206"/>
      <c r="F9" s="74" t="s">
        <v>85</v>
      </c>
      <c r="G9" s="75">
        <v>-2</v>
      </c>
      <c r="I9" s="76" t="s">
        <v>86</v>
      </c>
      <c r="J9" s="92">
        <v>-10</v>
      </c>
    </row>
    <row r="10" spans="1:10" ht="22.5" customHeight="1" thickBot="1" x14ac:dyDescent="0.2">
      <c r="A10" s="1086" t="s">
        <v>87</v>
      </c>
      <c r="B10" s="1087"/>
      <c r="C10" s="211" t="s">
        <v>68</v>
      </c>
      <c r="D10" s="212" t="s">
        <v>369</v>
      </c>
      <c r="E10" s="77"/>
      <c r="F10" s="37" t="s">
        <v>88</v>
      </c>
      <c r="G10" s="46">
        <v>-2</v>
      </c>
      <c r="I10" s="78" t="s">
        <v>89</v>
      </c>
      <c r="J10" s="79">
        <v>-10</v>
      </c>
    </row>
    <row r="11" spans="1:10" ht="22.5" customHeight="1" thickBot="1" x14ac:dyDescent="0.2">
      <c r="A11" s="1078" t="s">
        <v>90</v>
      </c>
      <c r="B11" s="1079"/>
      <c r="C11" s="181">
        <v>10</v>
      </c>
      <c r="D11" s="185"/>
      <c r="F11" s="74" t="s">
        <v>91</v>
      </c>
      <c r="G11" s="75">
        <v>-2</v>
      </c>
    </row>
    <row r="12" spans="1:10" ht="22.5" customHeight="1" thickBot="1" x14ac:dyDescent="0.2">
      <c r="A12" s="1082" t="s">
        <v>92</v>
      </c>
      <c r="B12" s="1083"/>
      <c r="C12" s="182">
        <v>6</v>
      </c>
      <c r="D12" s="186"/>
      <c r="F12" s="78" t="s">
        <v>93</v>
      </c>
      <c r="G12" s="79">
        <v>-2</v>
      </c>
      <c r="I12" s="80" t="s">
        <v>64</v>
      </c>
      <c r="J12" s="93" t="s">
        <v>68</v>
      </c>
    </row>
    <row r="13" spans="1:10" ht="22.5" customHeight="1" thickBot="1" x14ac:dyDescent="0.2">
      <c r="A13" s="1078" t="s">
        <v>94</v>
      </c>
      <c r="B13" s="1079"/>
      <c r="C13" s="181"/>
      <c r="D13" s="185"/>
      <c r="I13" s="37" t="s">
        <v>95</v>
      </c>
      <c r="J13" s="46">
        <v>3</v>
      </c>
    </row>
    <row r="14" spans="1:10" ht="22.5" customHeight="1" x14ac:dyDescent="0.15">
      <c r="A14" s="1082" t="s">
        <v>96</v>
      </c>
      <c r="B14" s="1083"/>
      <c r="C14" s="182">
        <v>8</v>
      </c>
      <c r="D14" s="186"/>
      <c r="F14" s="81" t="s">
        <v>97</v>
      </c>
      <c r="G14" s="82" t="s">
        <v>68</v>
      </c>
      <c r="I14" s="83" t="s">
        <v>98</v>
      </c>
      <c r="J14" s="94">
        <v>3</v>
      </c>
    </row>
    <row r="15" spans="1:10" ht="22.5" customHeight="1" x14ac:dyDescent="0.15">
      <c r="A15" s="1078" t="s">
        <v>99</v>
      </c>
      <c r="B15" s="1079"/>
      <c r="C15" s="181">
        <v>2</v>
      </c>
      <c r="D15" s="185"/>
      <c r="F15" s="37" t="s">
        <v>100</v>
      </c>
      <c r="G15" s="46">
        <v>-2</v>
      </c>
      <c r="I15" s="37" t="s">
        <v>101</v>
      </c>
      <c r="J15" s="46" t="s">
        <v>102</v>
      </c>
    </row>
    <row r="16" spans="1:10" ht="22.5" customHeight="1" thickBot="1" x14ac:dyDescent="0.2">
      <c r="A16" s="1084" t="s">
        <v>103</v>
      </c>
      <c r="B16" s="1085"/>
      <c r="C16" s="213">
        <v>8</v>
      </c>
      <c r="D16" s="214"/>
      <c r="F16" s="84" t="s">
        <v>104</v>
      </c>
      <c r="G16" s="85">
        <v>-2</v>
      </c>
      <c r="I16" s="83" t="s">
        <v>1</v>
      </c>
      <c r="J16" s="94">
        <v>1</v>
      </c>
    </row>
    <row r="17" spans="1:10" ht="22.5" customHeight="1" thickBot="1" x14ac:dyDescent="0.2">
      <c r="D17" s="206"/>
      <c r="F17" s="37" t="s">
        <v>105</v>
      </c>
      <c r="G17" s="46">
        <v>-2</v>
      </c>
      <c r="I17" s="37" t="s">
        <v>106</v>
      </c>
      <c r="J17" s="46">
        <v>1</v>
      </c>
    </row>
    <row r="18" spans="1:10" ht="22.5" customHeight="1" x14ac:dyDescent="0.15">
      <c r="A18" s="207" t="s">
        <v>107</v>
      </c>
      <c r="B18" s="200" t="s">
        <v>108</v>
      </c>
      <c r="C18" s="201">
        <v>10</v>
      </c>
      <c r="D18" s="202"/>
      <c r="F18" s="84" t="s">
        <v>109</v>
      </c>
      <c r="G18" s="85">
        <v>-2</v>
      </c>
      <c r="I18" s="83" t="s">
        <v>110</v>
      </c>
      <c r="J18" s="94">
        <v>10</v>
      </c>
    </row>
    <row r="19" spans="1:10" ht="22.5" customHeight="1" x14ac:dyDescent="0.15">
      <c r="A19" s="208" t="s">
        <v>111</v>
      </c>
      <c r="B19" s="86" t="s">
        <v>112</v>
      </c>
      <c r="C19" s="182">
        <v>8</v>
      </c>
      <c r="D19" s="186"/>
      <c r="F19" s="37" t="s">
        <v>113</v>
      </c>
      <c r="G19" s="46">
        <v>-2</v>
      </c>
      <c r="I19" s="37" t="s">
        <v>114</v>
      </c>
      <c r="J19" s="46">
        <v>1</v>
      </c>
    </row>
    <row r="20" spans="1:10" ht="22.5" customHeight="1" thickBot="1" x14ac:dyDescent="0.2">
      <c r="A20" s="1088" t="s">
        <v>115</v>
      </c>
      <c r="B20" s="38" t="s">
        <v>116</v>
      </c>
      <c r="C20" s="181">
        <v>3</v>
      </c>
      <c r="D20" s="185"/>
      <c r="F20" s="87" t="s">
        <v>93</v>
      </c>
      <c r="G20" s="88">
        <v>-2</v>
      </c>
      <c r="I20" s="83" t="s">
        <v>117</v>
      </c>
      <c r="J20" s="94">
        <v>1</v>
      </c>
    </row>
    <row r="21" spans="1:10" ht="22.5" customHeight="1" x14ac:dyDescent="0.15">
      <c r="A21" s="1088"/>
      <c r="B21" s="38" t="s">
        <v>118</v>
      </c>
      <c r="C21" s="181">
        <v>0</v>
      </c>
      <c r="D21" s="185"/>
      <c r="I21" s="37" t="s">
        <v>119</v>
      </c>
      <c r="J21" s="46">
        <v>1</v>
      </c>
    </row>
    <row r="22" spans="1:10" ht="22.5" customHeight="1" x14ac:dyDescent="0.15">
      <c r="A22" s="208" t="s">
        <v>120</v>
      </c>
      <c r="B22" s="86" t="s">
        <v>121</v>
      </c>
      <c r="C22" s="182">
        <v>0</v>
      </c>
      <c r="D22" s="186"/>
      <c r="F22" s="1039" t="s">
        <v>122</v>
      </c>
      <c r="G22" s="1039"/>
      <c r="I22" s="83" t="s">
        <v>123</v>
      </c>
      <c r="J22" s="94">
        <v>2</v>
      </c>
    </row>
    <row r="23" spans="1:10" ht="22.5" customHeight="1" x14ac:dyDescent="0.15">
      <c r="A23" s="1088" t="s">
        <v>124</v>
      </c>
      <c r="B23" s="38" t="s">
        <v>125</v>
      </c>
      <c r="C23" s="181">
        <v>0</v>
      </c>
      <c r="D23" s="185"/>
      <c r="F23" s="1039"/>
      <c r="G23" s="1039"/>
      <c r="I23" s="37" t="s">
        <v>126</v>
      </c>
      <c r="J23" s="46" t="s">
        <v>127</v>
      </c>
    </row>
    <row r="24" spans="1:10" ht="22.5" customHeight="1" x14ac:dyDescent="0.15">
      <c r="A24" s="1088"/>
      <c r="B24" s="38" t="s">
        <v>128</v>
      </c>
      <c r="C24" s="181">
        <v>3</v>
      </c>
      <c r="D24" s="185"/>
      <c r="F24" s="1039"/>
      <c r="G24" s="1039"/>
      <c r="I24" s="83" t="s">
        <v>129</v>
      </c>
      <c r="J24" s="94" t="s">
        <v>102</v>
      </c>
    </row>
    <row r="25" spans="1:10" ht="22.5" customHeight="1" thickBot="1" x14ac:dyDescent="0.2">
      <c r="A25" s="208" t="s">
        <v>130</v>
      </c>
      <c r="B25" s="86" t="s">
        <v>131</v>
      </c>
      <c r="C25" s="182">
        <v>8</v>
      </c>
      <c r="D25" s="186"/>
      <c r="F25" s="1039"/>
      <c r="G25" s="1039"/>
      <c r="H25" s="89">
        <v>10</v>
      </c>
      <c r="I25" s="78" t="s">
        <v>132</v>
      </c>
      <c r="J25" s="79" t="s">
        <v>133</v>
      </c>
    </row>
    <row r="26" spans="1:10" ht="22.5" customHeight="1" thickBot="1" x14ac:dyDescent="0.2">
      <c r="A26" s="209" t="s">
        <v>134</v>
      </c>
      <c r="B26" s="210" t="s">
        <v>135</v>
      </c>
      <c r="C26" s="204">
        <v>10</v>
      </c>
      <c r="D26" s="205"/>
      <c r="F26" s="1039"/>
      <c r="G26" s="1039"/>
    </row>
    <row r="27" spans="1:10" ht="22.5" customHeight="1" thickBot="1" x14ac:dyDescent="0.2">
      <c r="D27" s="206"/>
      <c r="F27" s="1039"/>
      <c r="G27" s="1039"/>
    </row>
    <row r="28" spans="1:10" ht="22.5" customHeight="1" x14ac:dyDescent="0.15">
      <c r="A28" s="1089" t="s">
        <v>38</v>
      </c>
      <c r="B28" s="200" t="s">
        <v>136</v>
      </c>
      <c r="C28" s="201">
        <v>1</v>
      </c>
      <c r="D28" s="202"/>
      <c r="F28" s="1039"/>
      <c r="G28" s="1039"/>
    </row>
    <row r="29" spans="1:10" ht="22.5" customHeight="1" x14ac:dyDescent="0.15">
      <c r="A29" s="1090"/>
      <c r="B29" s="86" t="s">
        <v>362</v>
      </c>
      <c r="C29" s="182">
        <v>2</v>
      </c>
      <c r="D29" s="186"/>
      <c r="F29" s="1039"/>
      <c r="G29" s="1039"/>
    </row>
    <row r="30" spans="1:10" ht="22.5" customHeight="1" thickBot="1" x14ac:dyDescent="0.2">
      <c r="A30" s="1091"/>
      <c r="B30" s="203" t="s">
        <v>363</v>
      </c>
      <c r="C30" s="204">
        <v>1</v>
      </c>
      <c r="D30" s="205"/>
      <c r="F30" s="1039"/>
      <c r="G30" s="1039"/>
    </row>
    <row r="31" spans="1:10" ht="22.5" customHeight="1" x14ac:dyDescent="0.15">
      <c r="A31" s="1092" t="s">
        <v>39</v>
      </c>
      <c r="B31" s="200" t="s">
        <v>138</v>
      </c>
      <c r="C31" s="201">
        <v>1</v>
      </c>
      <c r="D31" s="202"/>
      <c r="F31" s="1039"/>
      <c r="G31" s="1039"/>
    </row>
    <row r="32" spans="1:10" ht="22.5" customHeight="1" x14ac:dyDescent="0.15">
      <c r="A32" s="1093"/>
      <c r="B32" s="90" t="s">
        <v>139</v>
      </c>
      <c r="C32" s="183">
        <v>2</v>
      </c>
      <c r="D32" s="187"/>
      <c r="F32" s="1039"/>
      <c r="G32" s="1039"/>
    </row>
    <row r="33" spans="1:9" ht="22.5" customHeight="1" thickBot="1" x14ac:dyDescent="0.2">
      <c r="A33" s="1094"/>
      <c r="B33" s="203" t="s">
        <v>137</v>
      </c>
      <c r="C33" s="204">
        <v>1</v>
      </c>
      <c r="D33" s="205"/>
      <c r="F33" s="1039"/>
      <c r="G33" s="1039"/>
    </row>
    <row r="34" spans="1:9" ht="22.5" customHeight="1" x14ac:dyDescent="0.15">
      <c r="A34" s="1095" t="s">
        <v>140</v>
      </c>
      <c r="B34" s="198" t="s">
        <v>141</v>
      </c>
      <c r="C34" s="199">
        <v>1</v>
      </c>
      <c r="D34" s="195"/>
    </row>
    <row r="35" spans="1:9" ht="22.5" customHeight="1" x14ac:dyDescent="0.15">
      <c r="A35" s="1095"/>
      <c r="B35" s="86" t="s">
        <v>142</v>
      </c>
      <c r="C35" s="182">
        <v>3</v>
      </c>
      <c r="D35" s="186"/>
    </row>
    <row r="36" spans="1:9" ht="22.5" customHeight="1" thickBot="1" x14ac:dyDescent="0.2">
      <c r="A36" s="1095"/>
      <c r="B36" s="192" t="s">
        <v>143</v>
      </c>
      <c r="C36" s="193">
        <v>5</v>
      </c>
      <c r="D36" s="194"/>
    </row>
    <row r="37" spans="1:9" ht="22.5" customHeight="1" thickBot="1" x14ac:dyDescent="0.2">
      <c r="A37" s="1102" t="s">
        <v>310</v>
      </c>
      <c r="B37" s="1103"/>
      <c r="C37" s="1104"/>
      <c r="D37" s="196">
        <f>SUM(D4:D36)</f>
        <v>0</v>
      </c>
    </row>
    <row r="38" spans="1:9" ht="22.5" customHeight="1" x14ac:dyDescent="0.15">
      <c r="A38" s="1096" t="s">
        <v>144</v>
      </c>
      <c r="B38" s="1098" t="s">
        <v>145</v>
      </c>
      <c r="C38" s="1098"/>
      <c r="D38" s="188"/>
    </row>
    <row r="39" spans="1:9" ht="22.5" customHeight="1" thickBot="1" x14ac:dyDescent="0.2">
      <c r="A39" s="1097"/>
      <c r="B39" s="1099"/>
      <c r="C39" s="1099"/>
      <c r="D39" s="188"/>
    </row>
    <row r="40" spans="1:9" ht="22.5" customHeight="1" thickBot="1" x14ac:dyDescent="0.2">
      <c r="A40" s="1100" t="s">
        <v>146</v>
      </c>
      <c r="B40" s="1098" t="s">
        <v>147</v>
      </c>
      <c r="C40" s="1098"/>
      <c r="D40" s="188"/>
      <c r="I40" s="197"/>
    </row>
    <row r="41" spans="1:9" ht="22.5" customHeight="1" thickBot="1" x14ac:dyDescent="0.2">
      <c r="A41" s="1101"/>
      <c r="B41" s="1099"/>
      <c r="C41" s="1099"/>
      <c r="D41" s="189"/>
    </row>
    <row r="42" spans="1:9" ht="22.5" customHeight="1" x14ac:dyDescent="0.15">
      <c r="A42" s="7" t="s">
        <v>364</v>
      </c>
      <c r="B42" s="7" t="s">
        <v>313</v>
      </c>
    </row>
    <row r="43" spans="1:9" ht="22.5" customHeight="1" x14ac:dyDescent="0.15">
      <c r="A43" s="7" t="s">
        <v>365</v>
      </c>
      <c r="B43" s="7" t="s">
        <v>332</v>
      </c>
      <c r="C43" s="7"/>
      <c r="D43" s="7"/>
    </row>
    <row r="44" spans="1:9" ht="22.5" customHeight="1" x14ac:dyDescent="0.15">
      <c r="A44" s="7" t="s">
        <v>366</v>
      </c>
      <c r="B44" s="7" t="s">
        <v>333</v>
      </c>
      <c r="C44" s="7"/>
      <c r="D44" s="7"/>
    </row>
    <row r="45" spans="1:9" ht="22.5" customHeight="1" x14ac:dyDescent="0.15">
      <c r="A45" s="7" t="s">
        <v>367</v>
      </c>
      <c r="B45" s="7" t="s">
        <v>334</v>
      </c>
      <c r="C45" s="7"/>
      <c r="D45" s="7"/>
    </row>
    <row r="46" spans="1:9" ht="22.5" customHeight="1" x14ac:dyDescent="0.15">
      <c r="A46" s="7" t="s">
        <v>368</v>
      </c>
      <c r="B46" s="7" t="s">
        <v>335</v>
      </c>
      <c r="C46" s="7"/>
      <c r="D46" s="7"/>
    </row>
    <row r="47" spans="1:9" ht="22.5" customHeight="1" x14ac:dyDescent="0.15">
      <c r="A47" s="190"/>
      <c r="B47" s="190"/>
      <c r="C47" s="191"/>
      <c r="D47" s="191"/>
    </row>
  </sheetData>
  <mergeCells count="24">
    <mergeCell ref="A34:A36"/>
    <mergeCell ref="A38:A39"/>
    <mergeCell ref="B38:C39"/>
    <mergeCell ref="A40:A41"/>
    <mergeCell ref="B40:C41"/>
    <mergeCell ref="A37:C37"/>
    <mergeCell ref="A16:B16"/>
    <mergeCell ref="A20:A21"/>
    <mergeCell ref="F22:G33"/>
    <mergeCell ref="A23:A24"/>
    <mergeCell ref="A28:A30"/>
    <mergeCell ref="A31:A33"/>
    <mergeCell ref="A15:B15"/>
    <mergeCell ref="A3:B3"/>
    <mergeCell ref="A4:B4"/>
    <mergeCell ref="A5:B5"/>
    <mergeCell ref="A6:B6"/>
    <mergeCell ref="A7:B7"/>
    <mergeCell ref="A8:B8"/>
    <mergeCell ref="A10:B10"/>
    <mergeCell ref="A11:B11"/>
    <mergeCell ref="A12:B12"/>
    <mergeCell ref="A13:B13"/>
    <mergeCell ref="A14:B14"/>
  </mergeCells>
  <phoneticPr fontId="109"/>
  <pageMargins left="0.69930555555555596" right="0.69930555555555596"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0"/>
  <dimension ref="B1:L12"/>
  <sheetViews>
    <sheetView showGridLines="0" workbookViewId="0">
      <selection activeCell="E15" sqref="E15"/>
    </sheetView>
  </sheetViews>
  <sheetFormatPr defaultColWidth="9.125" defaultRowHeight="20.25" customHeight="1" x14ac:dyDescent="0.15"/>
  <cols>
    <col min="1" max="1" width="2" style="100" customWidth="1"/>
    <col min="2" max="2" width="26.875" style="101" customWidth="1"/>
    <col min="3" max="3" width="15.75" style="100" customWidth="1"/>
    <col min="4" max="4" width="5.625" style="100" customWidth="1"/>
    <col min="5" max="5" width="15.625" style="100" customWidth="1"/>
    <col min="6" max="6" width="22.75" style="100" customWidth="1"/>
    <col min="7" max="7" width="10.875" style="102" customWidth="1"/>
    <col min="8" max="8" width="28.125" style="100" customWidth="1"/>
    <col min="9" max="10" width="13.375" style="100" customWidth="1"/>
    <col min="11" max="11" width="28.125" style="100" customWidth="1"/>
    <col min="12" max="16384" width="9.125" style="100"/>
  </cols>
  <sheetData>
    <row r="1" spans="2:12" ht="20.25" customHeight="1" x14ac:dyDescent="0.15">
      <c r="C1" s="101"/>
      <c r="D1" s="101"/>
      <c r="E1" s="101"/>
      <c r="F1" s="101"/>
      <c r="G1" s="103"/>
      <c r="H1" s="101"/>
    </row>
    <row r="2" spans="2:12" s="98" customFormat="1" ht="48" customHeight="1" x14ac:dyDescent="0.15">
      <c r="B2" s="104" t="s">
        <v>0</v>
      </c>
      <c r="C2" s="1105"/>
      <c r="D2" s="1105"/>
      <c r="E2" s="1105"/>
      <c r="F2" s="105" t="s">
        <v>43</v>
      </c>
      <c r="G2" s="1105"/>
      <c r="H2" s="1106"/>
      <c r="I2" s="100"/>
      <c r="J2" s="100"/>
      <c r="K2" s="100"/>
      <c r="L2" s="100"/>
    </row>
    <row r="3" spans="2:12" s="98" customFormat="1" ht="48" customHeight="1" x14ac:dyDescent="0.15">
      <c r="B3" s="106" t="s">
        <v>3</v>
      </c>
      <c r="C3" s="1107"/>
      <c r="D3" s="1107"/>
      <c r="E3" s="1107"/>
      <c r="F3" s="1107"/>
      <c r="G3" s="1107"/>
      <c r="H3" s="1108"/>
      <c r="I3" s="100"/>
      <c r="J3" s="100"/>
      <c r="K3" s="100"/>
      <c r="L3" s="100"/>
    </row>
    <row r="4" spans="2:12" ht="36" customHeight="1" x14ac:dyDescent="0.15">
      <c r="B4" s="107" t="s">
        <v>44</v>
      </c>
      <c r="C4" s="1109"/>
      <c r="D4" s="1110"/>
      <c r="E4" s="108" t="s">
        <v>9</v>
      </c>
      <c r="F4" s="109" t="s">
        <v>34</v>
      </c>
      <c r="G4" s="110"/>
      <c r="H4" s="111"/>
    </row>
    <row r="5" spans="2:12" ht="36" customHeight="1" x14ac:dyDescent="0.15">
      <c r="B5" s="112" t="s">
        <v>45</v>
      </c>
      <c r="C5" s="1111"/>
      <c r="D5" s="1112"/>
      <c r="E5" s="113" t="s">
        <v>9</v>
      </c>
      <c r="F5" s="114" t="s">
        <v>37</v>
      </c>
      <c r="G5" s="115"/>
      <c r="H5" s="116"/>
    </row>
    <row r="6" spans="2:12" ht="36" customHeight="1" x14ac:dyDescent="0.15">
      <c r="B6" s="117" t="s">
        <v>46</v>
      </c>
      <c r="C6" s="1119"/>
      <c r="D6" s="1120"/>
      <c r="E6" s="118" t="s">
        <v>47</v>
      </c>
      <c r="F6" s="114" t="s">
        <v>48</v>
      </c>
      <c r="G6" s="115"/>
      <c r="H6" s="116"/>
    </row>
    <row r="7" spans="2:12" ht="36" customHeight="1" x14ac:dyDescent="0.15">
      <c r="B7" s="119" t="s">
        <v>49</v>
      </c>
      <c r="C7" s="120"/>
      <c r="D7" s="1121" t="s">
        <v>50</v>
      </c>
      <c r="E7" s="1122"/>
      <c r="F7" s="121" t="s">
        <v>40</v>
      </c>
      <c r="G7" s="122"/>
      <c r="H7" s="123"/>
    </row>
    <row r="8" spans="2:12" ht="36" customHeight="1" x14ac:dyDescent="0.15">
      <c r="B8" s="124" t="s">
        <v>38</v>
      </c>
      <c r="C8" s="125"/>
      <c r="D8" s="1123" t="s">
        <v>51</v>
      </c>
      <c r="E8" s="1124"/>
      <c r="F8" s="126" t="s">
        <v>52</v>
      </c>
      <c r="G8" s="127" t="s">
        <v>53</v>
      </c>
      <c r="H8" s="128"/>
    </row>
    <row r="9" spans="2:12" ht="36" customHeight="1" x14ac:dyDescent="0.15">
      <c r="B9" s="129" t="s">
        <v>54</v>
      </c>
      <c r="C9" s="130"/>
      <c r="D9" s="131" t="s">
        <v>55</v>
      </c>
      <c r="E9" s="132" t="s">
        <v>56</v>
      </c>
      <c r="F9" s="133" t="s">
        <v>57</v>
      </c>
      <c r="G9" s="1125" t="s">
        <v>58</v>
      </c>
      <c r="H9" s="1126"/>
    </row>
    <row r="10" spans="2:12" ht="82.5" customHeight="1" x14ac:dyDescent="0.15">
      <c r="B10" s="134" t="s">
        <v>59</v>
      </c>
      <c r="C10" s="1127" t="s">
        <v>60</v>
      </c>
      <c r="D10" s="1127"/>
      <c r="E10" s="1127"/>
      <c r="F10" s="1127"/>
      <c r="G10" s="1127"/>
      <c r="H10" s="1128"/>
    </row>
    <row r="11" spans="2:12" s="99" customFormat="1" ht="38.25" customHeight="1" x14ac:dyDescent="0.15">
      <c r="B11" s="135" t="s">
        <v>61</v>
      </c>
      <c r="C11" s="1113"/>
      <c r="D11" s="1114"/>
      <c r="E11" s="1114"/>
      <c r="F11" s="1114"/>
      <c r="G11" s="1114"/>
      <c r="H11" s="1115"/>
      <c r="I11" s="100"/>
      <c r="J11" s="100"/>
      <c r="K11" s="100"/>
      <c r="L11" s="100"/>
    </row>
    <row r="12" spans="2:12" s="99" customFormat="1" ht="76.5" customHeight="1" x14ac:dyDescent="0.15">
      <c r="B12" s="136" t="s">
        <v>62</v>
      </c>
      <c r="C12" s="1116"/>
      <c r="D12" s="1117"/>
      <c r="E12" s="1117"/>
      <c r="F12" s="1117"/>
      <c r="G12" s="1117"/>
      <c r="H12" s="1118"/>
      <c r="I12" s="100"/>
      <c r="J12" s="100"/>
      <c r="K12" s="100"/>
      <c r="L12" s="100"/>
    </row>
  </sheetData>
  <mergeCells count="12">
    <mergeCell ref="C11:H11"/>
    <mergeCell ref="C12:H12"/>
    <mergeCell ref="C6:D6"/>
    <mergeCell ref="D7:E7"/>
    <mergeCell ref="D8:E8"/>
    <mergeCell ref="G9:H9"/>
    <mergeCell ref="C10:H10"/>
    <mergeCell ref="C2:E2"/>
    <mergeCell ref="G2:H2"/>
    <mergeCell ref="C3:H3"/>
    <mergeCell ref="C4:D4"/>
    <mergeCell ref="C5:D5"/>
  </mergeCells>
  <phoneticPr fontId="109"/>
  <pageMargins left="0.25" right="0.25" top="0.75" bottom="0.75" header="0.3" footer="0.3"/>
  <pageSetup paperSize="9" orientation="landscape"/>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F00-000000000000}">
          <x14:formula1>
            <xm:f>入力表!$A$13:$A$15</xm:f>
          </x14:formula1>
          <xm:sqref>G8 G4:G7</xm:sqref>
        </x14:dataValidation>
        <x14:dataValidation type="list" allowBlank="1" showInputMessage="1" showErrorMessage="1" xr:uid="{00000000-0002-0000-0F00-000001000000}">
          <x14:formula1>
            <xm:f>入力表!$A$8:$A$10</xm:f>
          </x14:formula1>
          <xm:sqref>E9</xm:sqref>
        </x14:dataValidation>
        <x14:dataValidation type="list" allowBlank="1" showInputMessage="1" showErrorMessage="1" xr:uid="{00000000-0002-0000-0F00-000002000000}">
          <x14:formula1>
            <xm:f>入力表!B1:B6</xm:f>
          </x14:formula1>
          <xm:sqref>D7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総合評価点数配分</vt:lpstr>
      <vt:lpstr>Sheet1</vt:lpstr>
      <vt:lpstr>入力表</vt:lpstr>
      <vt:lpstr>掲示用</vt:lpstr>
      <vt:lpstr>掲示用-サンプル</vt:lpstr>
      <vt:lpstr>参考データ</vt:lpstr>
      <vt:lpstr>入力_総合評価</vt:lpstr>
      <vt:lpstr>評価基準 (2)</vt:lpstr>
      <vt:lpstr>入力_成分表</vt:lpstr>
      <vt:lpstr>掲示用!Print_Area</vt:lpstr>
      <vt:lpstr>参考データ!Print_Area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マサラ 応燕</dc:creator>
  <cp:lastModifiedBy>マサラ 応燕</cp:lastModifiedBy>
  <cp:lastPrinted>2023-09-11T20:26:06Z</cp:lastPrinted>
  <dcterms:created xsi:type="dcterms:W3CDTF">2021-06-22T23:09:00Z</dcterms:created>
  <dcterms:modified xsi:type="dcterms:W3CDTF">2023-09-11T20:52:33Z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ies>
</file>